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j\Downloads\"/>
    </mc:Choice>
  </mc:AlternateContent>
  <xr:revisionPtr revIDLastSave="0" documentId="8_{A82919A6-C1B1-4D03-8113-1ED017582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r. vytr." sheetId="8" r:id="rId1"/>
    <sheet name="Poklady" sheetId="16" r:id="rId2"/>
    <sheet name="Podklady" sheetId="9" r:id="rId3"/>
  </sheets>
  <definedNames>
    <definedName name="_xlnm._FilterDatabase" localSheetId="0" hidden="1">'Úr. vytr.'!$A$2:$AR$3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P6" i="9" l="1"/>
  <c r="C1" i="16"/>
  <c r="C3" i="16"/>
  <c r="L3" i="8" l="1"/>
  <c r="B6" i="9" l="1"/>
  <c r="C57" i="16"/>
  <c r="BY47" i="16"/>
  <c r="BF3" i="16"/>
  <c r="BF21" i="16"/>
  <c r="E3" i="16"/>
  <c r="F3" i="16"/>
  <c r="G3" i="16"/>
  <c r="H3" i="16"/>
  <c r="I3" i="16"/>
  <c r="AV44" i="16" l="1"/>
  <c r="K3" i="8"/>
  <c r="BW3" i="16" l="1"/>
  <c r="BV3" i="16"/>
  <c r="BU3" i="16"/>
  <c r="BR3" i="16"/>
  <c r="BQ3" i="16"/>
  <c r="BO3" i="16"/>
  <c r="BL3" i="16"/>
  <c r="BK3" i="16"/>
  <c r="GV23" i="16"/>
  <c r="AN6" i="9"/>
  <c r="CT6" i="9"/>
  <c r="L52" i="16"/>
  <c r="M3" i="8"/>
  <c r="O3" i="8"/>
  <c r="P3" i="8"/>
  <c r="R3" i="8"/>
  <c r="X3" i="8"/>
  <c r="Y3" i="8"/>
  <c r="Z3" i="8"/>
  <c r="AC3" i="8"/>
  <c r="AG3" i="8"/>
  <c r="AJ3" i="8"/>
  <c r="AM3" i="8"/>
  <c r="AN3" i="8"/>
  <c r="AP3" i="8"/>
  <c r="AQ3" i="8"/>
  <c r="DD6" i="9" l="1"/>
  <c r="BY55" i="16"/>
  <c r="CB55" i="16"/>
  <c r="CE55" i="16"/>
  <c r="CJ55" i="16"/>
  <c r="CO55" i="16"/>
  <c r="CR55" i="16"/>
  <c r="CY55" i="16"/>
  <c r="DA55" i="16"/>
  <c r="DB55" i="16"/>
  <c r="DV55" i="16"/>
  <c r="EC55" i="16"/>
  <c r="EO55" i="16"/>
  <c r="ER55" i="16"/>
  <c r="ES55" i="16"/>
  <c r="EY55" i="16"/>
  <c r="FH55" i="16"/>
  <c r="FJ55" i="16"/>
  <c r="FR55" i="16"/>
  <c r="FU55" i="16"/>
  <c r="GE55" i="16"/>
  <c r="GO55" i="16"/>
  <c r="HA55" i="16"/>
  <c r="HR55" i="16"/>
  <c r="HX55" i="16"/>
  <c r="IN55" i="16"/>
  <c r="JI55" i="16"/>
  <c r="JJ55" i="16"/>
  <c r="LA55" i="16"/>
  <c r="LH55" i="16"/>
  <c r="BG43" i="16"/>
  <c r="BI43" i="16"/>
  <c r="BJ43" i="16"/>
  <c r="BY43" i="16"/>
  <c r="CB43" i="16"/>
  <c r="CE43" i="16"/>
  <c r="CJ43" i="16"/>
  <c r="CX43" i="16"/>
  <c r="CY43" i="16"/>
  <c r="DA43" i="16"/>
  <c r="DB43" i="16"/>
  <c r="DV43" i="16"/>
  <c r="EC43" i="16"/>
  <c r="EO43" i="16"/>
  <c r="ER43" i="16"/>
  <c r="FJ43" i="16"/>
  <c r="FR43" i="16"/>
  <c r="FU43" i="16"/>
  <c r="FZ43" i="16"/>
  <c r="GD43" i="16"/>
  <c r="GF43" i="16"/>
  <c r="GI43" i="16"/>
  <c r="HQ43" i="16"/>
  <c r="HS43" i="16"/>
  <c r="HV43" i="16"/>
  <c r="JI43" i="16"/>
  <c r="JK43" i="16"/>
  <c r="JN43" i="16"/>
  <c r="KA43" i="16"/>
  <c r="LA43" i="16"/>
  <c r="FE16" i="16" l="1"/>
  <c r="FJ16" i="16"/>
  <c r="FK16" i="16"/>
  <c r="FR16" i="16"/>
  <c r="FU16" i="16"/>
  <c r="FZ16" i="16"/>
  <c r="GH16" i="16"/>
  <c r="GI16" i="16"/>
  <c r="GK16" i="16"/>
  <c r="GN16" i="16"/>
  <c r="GS16" i="16"/>
  <c r="HE16" i="16"/>
  <c r="HU16" i="16"/>
  <c r="HV16" i="16"/>
  <c r="HZ16" i="16"/>
  <c r="IU16" i="16"/>
  <c r="JI16" i="16"/>
  <c r="JM16" i="16"/>
  <c r="JN16" i="16"/>
  <c r="JS16" i="16"/>
  <c r="JU16" i="16"/>
  <c r="KZ16" i="16"/>
  <c r="J16" i="16"/>
  <c r="V16" i="16"/>
  <c r="AD16" i="16"/>
  <c r="AR16" i="16"/>
  <c r="AS16" i="16"/>
  <c r="BG16" i="16"/>
  <c r="BI16" i="16"/>
  <c r="BX16" i="16"/>
  <c r="BZ16" i="16"/>
  <c r="CJ16" i="16"/>
  <c r="DF16" i="16"/>
  <c r="DV16" i="16"/>
  <c r="EC16" i="16"/>
  <c r="EO16" i="16"/>
  <c r="ER16" i="16"/>
  <c r="D30" i="16"/>
  <c r="D3" i="16" s="1"/>
  <c r="K8" i="16"/>
  <c r="AR4" i="16"/>
  <c r="AS4" i="16"/>
  <c r="BG4" i="16"/>
  <c r="BI4" i="16"/>
  <c r="BJ4" i="16"/>
  <c r="BY4" i="16"/>
  <c r="CB4" i="16"/>
  <c r="CE4" i="16"/>
  <c r="CJ4" i="16"/>
  <c r="CO4" i="16"/>
  <c r="CY4" i="16"/>
  <c r="DA4" i="16"/>
  <c r="DB4" i="16"/>
  <c r="DG4" i="16"/>
  <c r="DV4" i="16"/>
  <c r="EC4" i="16"/>
  <c r="EO4" i="16"/>
  <c r="EQ4" i="16"/>
  <c r="ER4" i="16"/>
  <c r="ES4" i="16"/>
  <c r="FJ4" i="16"/>
  <c r="FR4" i="16"/>
  <c r="FU4" i="16"/>
  <c r="FZ4" i="16"/>
  <c r="GD4" i="16"/>
  <c r="GK4" i="16"/>
  <c r="GQ4" i="16"/>
  <c r="HQ4" i="16"/>
  <c r="IF4" i="16"/>
  <c r="IG4" i="16"/>
  <c r="JD4" i="16"/>
  <c r="JI4" i="16"/>
  <c r="JK4" i="16"/>
  <c r="JN4" i="16"/>
  <c r="JX4" i="16"/>
  <c r="KP4" i="16"/>
  <c r="KZ4" i="16"/>
  <c r="LB4" i="16"/>
  <c r="K5" i="16"/>
  <c r="AR5" i="16"/>
  <c r="BG5" i="16"/>
  <c r="BI5" i="16"/>
  <c r="BJ5" i="16"/>
  <c r="BU5" i="16"/>
  <c r="BY5" i="16"/>
  <c r="CB5" i="16"/>
  <c r="CE5" i="16"/>
  <c r="CJ5" i="16"/>
  <c r="CO5" i="16"/>
  <c r="CW5" i="16"/>
  <c r="CY5" i="16"/>
  <c r="DA5" i="16"/>
  <c r="DB5" i="16"/>
  <c r="DV5" i="16"/>
  <c r="EC5" i="16"/>
  <c r="EL5" i="16"/>
  <c r="EO5" i="16"/>
  <c r="ER5" i="16"/>
  <c r="ES5" i="16"/>
  <c r="FJ5" i="16"/>
  <c r="FK5" i="16"/>
  <c r="FR5" i="16"/>
  <c r="FU5" i="16"/>
  <c r="FZ5" i="16"/>
  <c r="GH5" i="16"/>
  <c r="GN5" i="16"/>
  <c r="HA5" i="16"/>
  <c r="HX5" i="16"/>
  <c r="HZ5" i="16"/>
  <c r="IH5" i="16"/>
  <c r="JI5" i="16"/>
  <c r="JL5" i="16"/>
  <c r="JM5" i="16"/>
  <c r="JS5" i="16"/>
  <c r="AR6" i="16"/>
  <c r="AS6" i="16"/>
  <c r="BG6" i="16"/>
  <c r="BI6" i="16"/>
  <c r="BJ6" i="16"/>
  <c r="BY6" i="16"/>
  <c r="CB6" i="16"/>
  <c r="CE6" i="16"/>
  <c r="CJ6" i="16"/>
  <c r="CO6" i="16"/>
  <c r="CY6" i="16"/>
  <c r="DA6" i="16"/>
  <c r="DB6" i="16"/>
  <c r="DV6" i="16"/>
  <c r="EC6" i="16"/>
  <c r="EO6" i="16"/>
  <c r="ER6" i="16"/>
  <c r="FJ6" i="16"/>
  <c r="FR6" i="16"/>
  <c r="FU6" i="16"/>
  <c r="GF6" i="16"/>
  <c r="HS6" i="16"/>
  <c r="JK6" i="16"/>
  <c r="AR7" i="16"/>
  <c r="AS7" i="16"/>
  <c r="BG7" i="16"/>
  <c r="BI7" i="16"/>
  <c r="BJ7" i="16"/>
  <c r="BX7" i="16"/>
  <c r="CB7" i="16"/>
  <c r="CE7" i="16"/>
  <c r="CJ7" i="16"/>
  <c r="DA7" i="16"/>
  <c r="DB7" i="16"/>
  <c r="DV7" i="16"/>
  <c r="EC7" i="16"/>
  <c r="EO7" i="16"/>
  <c r="ER7" i="16"/>
  <c r="FJ7" i="16"/>
  <c r="FR7" i="16"/>
  <c r="FU7" i="16"/>
  <c r="GF7" i="16"/>
  <c r="HB7" i="16"/>
  <c r="HS7" i="16"/>
  <c r="IO7" i="16"/>
  <c r="JI7" i="16"/>
  <c r="JK7" i="16"/>
  <c r="KI7" i="16"/>
  <c r="AR8" i="16"/>
  <c r="BG8" i="16"/>
  <c r="BI8" i="16"/>
  <c r="BN8" i="16"/>
  <c r="BY8" i="16"/>
  <c r="CI8" i="16"/>
  <c r="CK8" i="16"/>
  <c r="CO8" i="16"/>
  <c r="DZ8" i="16"/>
  <c r="EL8" i="16"/>
  <c r="EO8" i="16"/>
  <c r="ER8" i="16"/>
  <c r="FJ8" i="16"/>
  <c r="FR8" i="16"/>
  <c r="FU8" i="16"/>
  <c r="GD8" i="16"/>
  <c r="GE8" i="16"/>
  <c r="GF8" i="16"/>
  <c r="HQ8" i="16"/>
  <c r="HR8" i="16"/>
  <c r="HS8" i="16"/>
  <c r="JI8" i="16"/>
  <c r="JJ8" i="16"/>
  <c r="JK8" i="16"/>
  <c r="LA8" i="16"/>
  <c r="LH8" i="16"/>
  <c r="AR9" i="16"/>
  <c r="AS9" i="16"/>
  <c r="BG9" i="16"/>
  <c r="BI9" i="16"/>
  <c r="BJ9" i="16"/>
  <c r="BY9" i="16"/>
  <c r="CB9" i="16"/>
  <c r="CE9" i="16"/>
  <c r="CF9" i="16"/>
  <c r="CJ9" i="16"/>
  <c r="CO9" i="16"/>
  <c r="CY9" i="16"/>
  <c r="DA9" i="16"/>
  <c r="DB9" i="16"/>
  <c r="DF9" i="16"/>
  <c r="DG9" i="16"/>
  <c r="DV9" i="16"/>
  <c r="EC9" i="16"/>
  <c r="EL9" i="16"/>
  <c r="EO9" i="16"/>
  <c r="ER9" i="16"/>
  <c r="EY9" i="16"/>
  <c r="FJ9" i="16"/>
  <c r="FR9" i="16"/>
  <c r="FU9" i="16"/>
  <c r="FZ9" i="16"/>
  <c r="GD9" i="16"/>
  <c r="GH9" i="16"/>
  <c r="GI9" i="16"/>
  <c r="GK9" i="16"/>
  <c r="HQ9" i="16"/>
  <c r="HU9" i="16"/>
  <c r="HV9" i="16"/>
  <c r="HX9" i="16"/>
  <c r="JI9" i="16"/>
  <c r="JM9" i="16"/>
  <c r="JN9" i="16"/>
  <c r="KM9" i="16"/>
  <c r="KZ9" i="16"/>
  <c r="AR10" i="16"/>
  <c r="AS10" i="16"/>
  <c r="BG10" i="16"/>
  <c r="BI10" i="16"/>
  <c r="BJ10" i="16"/>
  <c r="BY10" i="16"/>
  <c r="CB10" i="16"/>
  <c r="CE10" i="16"/>
  <c r="CJ10" i="16"/>
  <c r="CO10" i="16"/>
  <c r="CY10" i="16"/>
  <c r="DA10" i="16"/>
  <c r="DB10" i="16"/>
  <c r="DG10" i="16"/>
  <c r="DV10" i="16"/>
  <c r="EC10" i="16"/>
  <c r="EO10" i="16"/>
  <c r="ER10" i="16"/>
  <c r="ES10" i="16"/>
  <c r="FJ10" i="16"/>
  <c r="FR10" i="16"/>
  <c r="FU10" i="16"/>
  <c r="FZ10" i="16"/>
  <c r="GD10" i="16"/>
  <c r="GF10" i="16"/>
  <c r="GK10" i="16"/>
  <c r="HQ10" i="16"/>
  <c r="HS10" i="16"/>
  <c r="HX10" i="16"/>
  <c r="JI10" i="16"/>
  <c r="JK10" i="16"/>
  <c r="AR11" i="16"/>
  <c r="AS11" i="16"/>
  <c r="BG11" i="16"/>
  <c r="BI11" i="16"/>
  <c r="BJ11" i="16"/>
  <c r="BY11" i="16"/>
  <c r="CB11" i="16"/>
  <c r="CE11" i="16"/>
  <c r="CJ11" i="16"/>
  <c r="CO11" i="16"/>
  <c r="CY11" i="16"/>
  <c r="DA11" i="16"/>
  <c r="DB11" i="16"/>
  <c r="DV11" i="16"/>
  <c r="EC11" i="16"/>
  <c r="EO11" i="16"/>
  <c r="ER11" i="16"/>
  <c r="FJ11" i="16"/>
  <c r="FR11" i="16"/>
  <c r="FU11" i="16"/>
  <c r="FZ11" i="16"/>
  <c r="GD11" i="16"/>
  <c r="GF11" i="16"/>
  <c r="HS11" i="16"/>
  <c r="JI11" i="16"/>
  <c r="JK11" i="16"/>
  <c r="JN11" i="16"/>
  <c r="KR11" i="16"/>
  <c r="AR12" i="16"/>
  <c r="BE12" i="16"/>
  <c r="BG12" i="16"/>
  <c r="BI12" i="16"/>
  <c r="BJ12" i="16"/>
  <c r="CB12" i="16"/>
  <c r="CE12" i="16"/>
  <c r="CJ12" i="16"/>
  <c r="CO12" i="16"/>
  <c r="CY12" i="16"/>
  <c r="DA12" i="16"/>
  <c r="DB12" i="16"/>
  <c r="DV12" i="16"/>
  <c r="EC12" i="16"/>
  <c r="EO12" i="16"/>
  <c r="ER12" i="16"/>
  <c r="FJ12" i="16"/>
  <c r="FR12" i="16"/>
  <c r="FU12" i="16"/>
  <c r="FZ12" i="16"/>
  <c r="GD12" i="16"/>
  <c r="GV12" i="16"/>
  <c r="JI12" i="16"/>
  <c r="JR12" i="16"/>
  <c r="KE12" i="16"/>
  <c r="LA12" i="16"/>
  <c r="AR13" i="16"/>
  <c r="BG13" i="16"/>
  <c r="BI13" i="16"/>
  <c r="BJ13" i="16"/>
  <c r="BX13" i="16"/>
  <c r="CB13" i="16"/>
  <c r="CE13" i="16"/>
  <c r="CJ13" i="16"/>
  <c r="CO13" i="16"/>
  <c r="CY13" i="16"/>
  <c r="DA13" i="16"/>
  <c r="DB13" i="16"/>
  <c r="DV13" i="16"/>
  <c r="EC13" i="16"/>
  <c r="EO13" i="16"/>
  <c r="ER13" i="16"/>
  <c r="FI13" i="16"/>
  <c r="FJ13" i="16"/>
  <c r="FR13" i="16"/>
  <c r="FU13" i="16"/>
  <c r="HP13" i="16"/>
  <c r="HS13" i="16"/>
  <c r="JK13" i="16"/>
  <c r="AR14" i="16"/>
  <c r="AS14" i="16"/>
  <c r="AT14" i="16"/>
  <c r="BG14" i="16"/>
  <c r="BI14" i="16"/>
  <c r="CJ14" i="16"/>
  <c r="DG14" i="16"/>
  <c r="EL14" i="16"/>
  <c r="EO14" i="16"/>
  <c r="ER14" i="16"/>
  <c r="ES14" i="16"/>
  <c r="FJ14" i="16"/>
  <c r="FR14" i="16"/>
  <c r="FU14" i="16"/>
  <c r="FZ14" i="16"/>
  <c r="GD14" i="16"/>
  <c r="GE14" i="16"/>
  <c r="GK14" i="16"/>
  <c r="HR14" i="16"/>
  <c r="HX14" i="16"/>
  <c r="IN14" i="16"/>
  <c r="JD14" i="16"/>
  <c r="JI14" i="16"/>
  <c r="JJ14" i="16"/>
  <c r="JN14" i="16"/>
  <c r="KW14" i="16"/>
  <c r="LA14" i="16"/>
  <c r="AR15" i="16"/>
  <c r="AS15" i="16"/>
  <c r="BG15" i="16"/>
  <c r="BI15" i="16"/>
  <c r="BY15" i="16"/>
  <c r="CJ15" i="16"/>
  <c r="DF15" i="16"/>
  <c r="DV15" i="16"/>
  <c r="EC15" i="16"/>
  <c r="EL15" i="16"/>
  <c r="EO15" i="16"/>
  <c r="ER15" i="16"/>
  <c r="FC15" i="16"/>
  <c r="FJ15" i="16"/>
  <c r="FR15" i="16"/>
  <c r="FU15" i="16"/>
  <c r="FV15" i="16"/>
  <c r="FZ15" i="16"/>
  <c r="GH15" i="16"/>
  <c r="GI15" i="16"/>
  <c r="GN15" i="16"/>
  <c r="HD15" i="16"/>
  <c r="HK15" i="16"/>
  <c r="HL15" i="16"/>
  <c r="HQ15" i="16"/>
  <c r="HU15" i="16"/>
  <c r="HV15" i="16"/>
  <c r="HZ15" i="16"/>
  <c r="IW15" i="16"/>
  <c r="JM15" i="16"/>
  <c r="JN15" i="16"/>
  <c r="JS15" i="16"/>
  <c r="KQ15" i="16"/>
  <c r="KZ15" i="16"/>
  <c r="AR17" i="16"/>
  <c r="BG17" i="16"/>
  <c r="BI17" i="16"/>
  <c r="BJ17" i="16"/>
  <c r="CB17" i="16"/>
  <c r="CE17" i="16"/>
  <c r="CJ17" i="16"/>
  <c r="CO17" i="16"/>
  <c r="CS17" i="16"/>
  <c r="CY17" i="16"/>
  <c r="DA17" i="16"/>
  <c r="DB17" i="16"/>
  <c r="DV17" i="16"/>
  <c r="EC17" i="16"/>
  <c r="EO17" i="16"/>
  <c r="ER17" i="16"/>
  <c r="FJ17" i="16"/>
  <c r="FR17" i="16"/>
  <c r="FU17" i="16"/>
  <c r="FZ17" i="16"/>
  <c r="GF17" i="16"/>
  <c r="HS17" i="16"/>
  <c r="JI17" i="16"/>
  <c r="JK17" i="16"/>
  <c r="AR18" i="16"/>
  <c r="BG18" i="16"/>
  <c r="BI18" i="16"/>
  <c r="BJ18" i="16"/>
  <c r="CB18" i="16"/>
  <c r="CE18" i="16"/>
  <c r="CJ18" i="16"/>
  <c r="CO18" i="16"/>
  <c r="CY18" i="16"/>
  <c r="DA18" i="16"/>
  <c r="DB18" i="16"/>
  <c r="DV18" i="16"/>
  <c r="EC18" i="16"/>
  <c r="EO18" i="16"/>
  <c r="ER18" i="16"/>
  <c r="FJ18" i="16"/>
  <c r="FR18" i="16"/>
  <c r="FU18" i="16"/>
  <c r="GD18" i="16"/>
  <c r="JI18" i="16"/>
  <c r="JK18" i="16"/>
  <c r="AR19" i="16"/>
  <c r="BG19" i="16"/>
  <c r="BI19" i="16"/>
  <c r="BJ19" i="16"/>
  <c r="BY19" i="16"/>
  <c r="CB19" i="16"/>
  <c r="CE19" i="16"/>
  <c r="CJ19" i="16"/>
  <c r="CY19" i="16"/>
  <c r="DA19" i="16"/>
  <c r="DB19" i="16"/>
  <c r="DV19" i="16"/>
  <c r="EC19" i="16"/>
  <c r="EO19" i="16"/>
  <c r="ER19" i="16"/>
  <c r="FJ19" i="16"/>
  <c r="FR19" i="16"/>
  <c r="FU19" i="16"/>
  <c r="GF19" i="16"/>
  <c r="GV19" i="16"/>
  <c r="HS19" i="16"/>
  <c r="JI19" i="16"/>
  <c r="JK19" i="16"/>
  <c r="JN19" i="16"/>
  <c r="AR20" i="16"/>
  <c r="BG20" i="16"/>
  <c r="BI20" i="16"/>
  <c r="BJ20" i="16"/>
  <c r="BR20" i="16"/>
  <c r="BX20" i="16"/>
  <c r="CB20" i="16"/>
  <c r="CE20" i="16"/>
  <c r="CJ20" i="16"/>
  <c r="CO20" i="16"/>
  <c r="CY20" i="16"/>
  <c r="DA20" i="16"/>
  <c r="DB20" i="16"/>
  <c r="DE20" i="16"/>
  <c r="DG20" i="16"/>
  <c r="DV20" i="16"/>
  <c r="EC20" i="16"/>
  <c r="EL20" i="16"/>
  <c r="EO20" i="16"/>
  <c r="ER20" i="16"/>
  <c r="ES20" i="16"/>
  <c r="FE20" i="16"/>
  <c r="FJ20" i="16"/>
  <c r="FR20" i="16"/>
  <c r="FU20" i="16"/>
  <c r="GD20" i="16"/>
  <c r="GF20" i="16"/>
  <c r="GK20" i="16"/>
  <c r="GS20" i="16"/>
  <c r="HJ20" i="16"/>
  <c r="HQ20" i="16"/>
  <c r="HS20" i="16"/>
  <c r="HX20" i="16"/>
  <c r="IV20" i="16"/>
  <c r="JI20" i="16"/>
  <c r="JK20" i="16"/>
  <c r="KM20" i="16"/>
  <c r="AR21" i="16"/>
  <c r="AS21" i="16"/>
  <c r="BG21" i="16"/>
  <c r="BI21" i="16"/>
  <c r="CJ21" i="16"/>
  <c r="CS21" i="16"/>
  <c r="DG21" i="16"/>
  <c r="DV21" i="16"/>
  <c r="EC21" i="16"/>
  <c r="EL21" i="16"/>
  <c r="EO21" i="16"/>
  <c r="ER21" i="16"/>
  <c r="ES21" i="16"/>
  <c r="FE21" i="16"/>
  <c r="FJ21" i="16"/>
  <c r="FL21" i="16"/>
  <c r="FR21" i="16"/>
  <c r="FU21" i="16"/>
  <c r="FZ21" i="16"/>
  <c r="GD21" i="16"/>
  <c r="GF21" i="16"/>
  <c r="GI21" i="16"/>
  <c r="HQ21" i="16"/>
  <c r="HS21" i="16"/>
  <c r="HV21" i="16"/>
  <c r="JI21" i="16"/>
  <c r="JK21" i="16"/>
  <c r="JN21" i="16"/>
  <c r="LA21" i="16"/>
  <c r="AR22" i="16"/>
  <c r="AS22" i="16"/>
  <c r="BG22" i="16"/>
  <c r="BI22" i="16"/>
  <c r="BJ22" i="16"/>
  <c r="CB22" i="16"/>
  <c r="CE22" i="16"/>
  <c r="CJ22" i="16"/>
  <c r="CY22" i="16"/>
  <c r="DA22" i="16"/>
  <c r="DB22" i="16"/>
  <c r="DG22" i="16"/>
  <c r="DO22" i="16"/>
  <c r="DV22" i="16"/>
  <c r="EC22" i="16"/>
  <c r="EN22" i="16"/>
  <c r="EO22" i="16"/>
  <c r="ER22" i="16"/>
  <c r="EZ22" i="16"/>
  <c r="FE22" i="16"/>
  <c r="FJ22" i="16"/>
  <c r="FR22" i="16"/>
  <c r="FU22" i="16"/>
  <c r="FZ22" i="16"/>
  <c r="GD22" i="16"/>
  <c r="GK22" i="16"/>
  <c r="GZ22" i="16"/>
  <c r="HI22" i="16"/>
  <c r="HJ22" i="16"/>
  <c r="HL22" i="16"/>
  <c r="HQ22" i="16"/>
  <c r="IC22" i="16"/>
  <c r="IM22" i="16"/>
  <c r="IS22" i="16"/>
  <c r="IT22" i="16"/>
  <c r="IX22" i="16"/>
  <c r="JI22" i="16"/>
  <c r="JZ22" i="16"/>
  <c r="KM22" i="16"/>
  <c r="KN22" i="16"/>
  <c r="KR22" i="16"/>
  <c r="KS22" i="16"/>
  <c r="LA22" i="16"/>
  <c r="LJ22" i="16"/>
  <c r="AK23" i="16"/>
  <c r="AO23" i="16"/>
  <c r="AR23" i="16"/>
  <c r="AS23" i="16"/>
  <c r="BG23" i="16"/>
  <c r="BI23" i="16"/>
  <c r="BJ23" i="16"/>
  <c r="CA23" i="16"/>
  <c r="CJ23" i="16"/>
  <c r="CY23" i="16"/>
  <c r="DG23" i="16"/>
  <c r="DV23" i="16"/>
  <c r="EC23" i="16"/>
  <c r="EL23" i="16"/>
  <c r="EO23" i="16"/>
  <c r="EQ23" i="16"/>
  <c r="ER23" i="16"/>
  <c r="ES23" i="16"/>
  <c r="FJ23" i="16"/>
  <c r="FR23" i="16"/>
  <c r="FU23" i="16"/>
  <c r="FZ23" i="16"/>
  <c r="GD23" i="16"/>
  <c r="GF23" i="16"/>
  <c r="HS23" i="16"/>
  <c r="HX23" i="16"/>
  <c r="II23" i="16"/>
  <c r="JI23" i="16"/>
  <c r="JK23" i="16"/>
  <c r="JT23" i="16"/>
  <c r="JU23" i="16"/>
  <c r="KE23" i="16"/>
  <c r="AR24" i="16"/>
  <c r="AS24" i="16"/>
  <c r="BE24" i="16"/>
  <c r="BG24" i="16"/>
  <c r="BI24" i="16"/>
  <c r="BJ24" i="16"/>
  <c r="BW24" i="16"/>
  <c r="CB24" i="16"/>
  <c r="CE24" i="16"/>
  <c r="CJ24" i="16"/>
  <c r="CY24" i="16"/>
  <c r="DA24" i="16"/>
  <c r="DB24" i="16"/>
  <c r="DV24" i="16"/>
  <c r="EC24" i="16"/>
  <c r="EL24" i="16"/>
  <c r="EO24" i="16"/>
  <c r="ER24" i="16"/>
  <c r="ES24" i="16"/>
  <c r="FJ24" i="16"/>
  <c r="FN24" i="16"/>
  <c r="FR24" i="16"/>
  <c r="FU24" i="16"/>
  <c r="FZ24" i="16"/>
  <c r="GD24" i="16"/>
  <c r="GK24" i="16"/>
  <c r="GV24" i="16"/>
  <c r="HX24" i="16"/>
  <c r="II24" i="16"/>
  <c r="JI24" i="16"/>
  <c r="JM24" i="16"/>
  <c r="JS24" i="16"/>
  <c r="KE24" i="16"/>
  <c r="KP24" i="16"/>
  <c r="LC24" i="16"/>
  <c r="AE25" i="16"/>
  <c r="AP25" i="16"/>
  <c r="AR25" i="16"/>
  <c r="AS25" i="16"/>
  <c r="BG25" i="16"/>
  <c r="BI25" i="16"/>
  <c r="BJ25" i="16"/>
  <c r="BO25" i="16"/>
  <c r="BY25" i="16"/>
  <c r="CB25" i="16"/>
  <c r="CE25" i="16"/>
  <c r="CJ25" i="16"/>
  <c r="CO25" i="16"/>
  <c r="CY25" i="16"/>
  <c r="DA25" i="16"/>
  <c r="DB25" i="16"/>
  <c r="DV25" i="16"/>
  <c r="EC25" i="16"/>
  <c r="EL25" i="16"/>
  <c r="EO25" i="16"/>
  <c r="EQ25" i="16"/>
  <c r="ER25" i="16"/>
  <c r="ES25" i="16"/>
  <c r="FJ25" i="16"/>
  <c r="FR25" i="16"/>
  <c r="FU25" i="16"/>
  <c r="FZ25" i="16"/>
  <c r="GF25" i="16"/>
  <c r="GK25" i="16"/>
  <c r="HS25" i="16"/>
  <c r="HX25" i="16"/>
  <c r="JI25" i="16"/>
  <c r="JK25" i="16"/>
  <c r="AR26" i="16"/>
  <c r="AS26" i="16"/>
  <c r="BG26" i="16"/>
  <c r="BI26" i="16"/>
  <c r="BJ26" i="16"/>
  <c r="BR26" i="16"/>
  <c r="BX26" i="16"/>
  <c r="CB26" i="16"/>
  <c r="CE26" i="16"/>
  <c r="CJ26" i="16"/>
  <c r="CO26" i="16"/>
  <c r="CY26" i="16"/>
  <c r="DA26" i="16"/>
  <c r="DB26" i="16"/>
  <c r="DV26" i="16"/>
  <c r="EC26" i="16"/>
  <c r="EO26" i="16"/>
  <c r="ER26" i="16"/>
  <c r="ES26" i="16"/>
  <c r="FJ26" i="16"/>
  <c r="FR26" i="16"/>
  <c r="FU26" i="16"/>
  <c r="GD26" i="16"/>
  <c r="GF26" i="16"/>
  <c r="HB26" i="16"/>
  <c r="HQ26" i="16"/>
  <c r="HS26" i="16"/>
  <c r="IO26" i="16"/>
  <c r="JI26" i="16"/>
  <c r="JK26" i="16"/>
  <c r="JN26" i="16"/>
  <c r="KI26" i="16"/>
  <c r="KR26" i="16"/>
  <c r="KZ26" i="16"/>
  <c r="J27" i="16"/>
  <c r="AR27" i="16"/>
  <c r="BG27" i="16"/>
  <c r="BI27" i="16"/>
  <c r="BJ27" i="16"/>
  <c r="BO27" i="16"/>
  <c r="CB27" i="16"/>
  <c r="CE27" i="16"/>
  <c r="CJ27" i="16"/>
  <c r="CY27" i="16"/>
  <c r="DA27" i="16"/>
  <c r="DB27" i="16"/>
  <c r="DG27" i="16"/>
  <c r="DV27" i="16"/>
  <c r="EC27" i="16"/>
  <c r="EO27" i="16"/>
  <c r="ER27" i="16"/>
  <c r="ES27" i="16"/>
  <c r="FJ27" i="16"/>
  <c r="FS27" i="16"/>
  <c r="FU27" i="16"/>
  <c r="GF27" i="16"/>
  <c r="GK27" i="16"/>
  <c r="HS27" i="16"/>
  <c r="HX27" i="16"/>
  <c r="II27" i="16"/>
  <c r="JK27" i="16"/>
  <c r="KE27" i="16"/>
  <c r="AR28" i="16"/>
  <c r="AS28" i="16"/>
  <c r="AV28" i="16"/>
  <c r="BG28" i="16"/>
  <c r="BI28" i="16"/>
  <c r="BJ28" i="16"/>
  <c r="BK28" i="16"/>
  <c r="BR28" i="16"/>
  <c r="BX28" i="16"/>
  <c r="CB28" i="16"/>
  <c r="CE28" i="16"/>
  <c r="CJ28" i="16"/>
  <c r="CO28" i="16"/>
  <c r="CY28" i="16"/>
  <c r="DA28" i="16"/>
  <c r="DB28" i="16"/>
  <c r="DV28" i="16"/>
  <c r="EC28" i="16"/>
  <c r="EO28" i="16"/>
  <c r="ER28" i="16"/>
  <c r="FJ28" i="16"/>
  <c r="FR28" i="16"/>
  <c r="FU28" i="16"/>
  <c r="GF28" i="16"/>
  <c r="HS28" i="16"/>
  <c r="HU28" i="16"/>
  <c r="JK28" i="16"/>
  <c r="JM28" i="16"/>
  <c r="AR29" i="16"/>
  <c r="AS29" i="16"/>
  <c r="BG29" i="16"/>
  <c r="BH29" i="16"/>
  <c r="BI29" i="16"/>
  <c r="BJ29" i="16"/>
  <c r="BN29" i="16"/>
  <c r="BV29" i="16"/>
  <c r="BY29" i="16"/>
  <c r="CB29" i="16"/>
  <c r="CE29" i="16"/>
  <c r="CJ29" i="16"/>
  <c r="CO29" i="16"/>
  <c r="CY29" i="16"/>
  <c r="DA29" i="16"/>
  <c r="DB29" i="16"/>
  <c r="DG29" i="16"/>
  <c r="DV29" i="16"/>
  <c r="EC29" i="16"/>
  <c r="EL29" i="16"/>
  <c r="EO29" i="16"/>
  <c r="ER29" i="16"/>
  <c r="ES29" i="16"/>
  <c r="FJ29" i="16"/>
  <c r="FR29" i="16"/>
  <c r="FU29" i="16"/>
  <c r="FZ29" i="16"/>
  <c r="GK29" i="16"/>
  <c r="HO29" i="16"/>
  <c r="HX29" i="16"/>
  <c r="JI29" i="16"/>
  <c r="KT29" i="16"/>
  <c r="AR30" i="16"/>
  <c r="AS30" i="16"/>
  <c r="AV30" i="16"/>
  <c r="BG30" i="16"/>
  <c r="BI30" i="16"/>
  <c r="BJ30" i="16"/>
  <c r="BW30" i="16"/>
  <c r="BX30" i="16"/>
  <c r="CB30" i="16"/>
  <c r="CE30" i="16"/>
  <c r="CJ30" i="16"/>
  <c r="CO30" i="16"/>
  <c r="CY30" i="16"/>
  <c r="DA30" i="16"/>
  <c r="DB30" i="16"/>
  <c r="DJ30" i="16"/>
  <c r="DV30" i="16"/>
  <c r="EC30" i="16"/>
  <c r="EL30" i="16"/>
  <c r="EO30" i="16"/>
  <c r="ER30" i="16"/>
  <c r="EZ30" i="16"/>
  <c r="FJ30" i="16"/>
  <c r="FN30" i="16"/>
  <c r="FR30" i="16"/>
  <c r="FU30" i="16"/>
  <c r="GD30" i="16"/>
  <c r="GF30" i="16"/>
  <c r="GP30" i="16"/>
  <c r="HB30" i="16"/>
  <c r="HQ30" i="16"/>
  <c r="HS30" i="16"/>
  <c r="IC30" i="16"/>
  <c r="IO30" i="16"/>
  <c r="JI30" i="16"/>
  <c r="JK30" i="16"/>
  <c r="KG30" i="16"/>
  <c r="KI30" i="16"/>
  <c r="KR30" i="16"/>
  <c r="LA30" i="16"/>
  <c r="AR31" i="16"/>
  <c r="BG31" i="16"/>
  <c r="BI31" i="16"/>
  <c r="BJ31" i="16"/>
  <c r="CB31" i="16"/>
  <c r="CE31" i="16"/>
  <c r="CJ31" i="16"/>
  <c r="CO31" i="16"/>
  <c r="CY31" i="16"/>
  <c r="DA31" i="16"/>
  <c r="DB31" i="16"/>
  <c r="DV31" i="16"/>
  <c r="EC31" i="16"/>
  <c r="EO31" i="16"/>
  <c r="ER31" i="16"/>
  <c r="FJ31" i="16"/>
  <c r="FR31" i="16"/>
  <c r="FU31" i="16"/>
  <c r="GF31" i="16"/>
  <c r="HQ31" i="16"/>
  <c r="HS31" i="16"/>
  <c r="JI31" i="16"/>
  <c r="JK31" i="16"/>
  <c r="AR32" i="16"/>
  <c r="AS32" i="16"/>
  <c r="BG32" i="16"/>
  <c r="BH32" i="16"/>
  <c r="BI32" i="16"/>
  <c r="BJ32" i="16"/>
  <c r="BO32" i="16"/>
  <c r="BQ32" i="16"/>
  <c r="BY32" i="16"/>
  <c r="CB32" i="16"/>
  <c r="CE32" i="16"/>
  <c r="CF32" i="16"/>
  <c r="CJ32" i="16"/>
  <c r="CO32" i="16"/>
  <c r="CS32" i="16"/>
  <c r="CT32" i="16"/>
  <c r="CY32" i="16"/>
  <c r="DA32" i="16"/>
  <c r="DB32" i="16"/>
  <c r="DD32" i="16"/>
  <c r="DG32" i="16"/>
  <c r="DV32" i="16"/>
  <c r="EC32" i="16"/>
  <c r="EO32" i="16"/>
  <c r="EQ32" i="16"/>
  <c r="ER32" i="16"/>
  <c r="ES32" i="16"/>
  <c r="FJ32" i="16"/>
  <c r="FN32" i="16"/>
  <c r="FQ32" i="16"/>
  <c r="FR32" i="16"/>
  <c r="FU32" i="16"/>
  <c r="FZ32" i="16"/>
  <c r="GD32" i="16"/>
  <c r="GF32" i="16"/>
  <c r="GK32" i="16"/>
  <c r="HQ32" i="16"/>
  <c r="HS32" i="16"/>
  <c r="HX32" i="16"/>
  <c r="JI32" i="16"/>
  <c r="JK32" i="16"/>
  <c r="KU32" i="16"/>
  <c r="AR33" i="16"/>
  <c r="AS33" i="16"/>
  <c r="BG33" i="16"/>
  <c r="BI33" i="16"/>
  <c r="BJ33" i="16"/>
  <c r="BY33" i="16"/>
  <c r="CB33" i="16"/>
  <c r="CE33" i="16"/>
  <c r="CJ33" i="16"/>
  <c r="CO33" i="16"/>
  <c r="CY33" i="16"/>
  <c r="DA33" i="16"/>
  <c r="DB33" i="16"/>
  <c r="DV33" i="16"/>
  <c r="EC33" i="16"/>
  <c r="EL33" i="16"/>
  <c r="EO33" i="16"/>
  <c r="ER33" i="16"/>
  <c r="FJ33" i="16"/>
  <c r="FR33" i="16"/>
  <c r="FU33" i="16"/>
  <c r="FZ33" i="16"/>
  <c r="AR34" i="16"/>
  <c r="AT34" i="16"/>
  <c r="BG34" i="16"/>
  <c r="BI34" i="16"/>
  <c r="BJ34" i="16"/>
  <c r="BY34" i="16"/>
  <c r="CB34" i="16"/>
  <c r="CE34" i="16"/>
  <c r="CJ34" i="16"/>
  <c r="CO34" i="16"/>
  <c r="CY34" i="16"/>
  <c r="DA34" i="16"/>
  <c r="DB34" i="16"/>
  <c r="DV34" i="16"/>
  <c r="EC34" i="16"/>
  <c r="EO34" i="16"/>
  <c r="ER34" i="16"/>
  <c r="FJ34" i="16"/>
  <c r="FR34" i="16"/>
  <c r="FU34" i="16"/>
  <c r="FZ34" i="16"/>
  <c r="GE34" i="16"/>
  <c r="GK34" i="16"/>
  <c r="HQ34" i="16"/>
  <c r="HR34" i="16"/>
  <c r="JI34" i="16"/>
  <c r="JJ34" i="16"/>
  <c r="LH34" i="16"/>
  <c r="AR35" i="16"/>
  <c r="AS35" i="16"/>
  <c r="BG35" i="16"/>
  <c r="BI35" i="16"/>
  <c r="BY35" i="16"/>
  <c r="CT35" i="16"/>
  <c r="DF35" i="16"/>
  <c r="EK35" i="16"/>
  <c r="EO35" i="16"/>
  <c r="ER35" i="16"/>
  <c r="ES35" i="16"/>
  <c r="FJ35" i="16"/>
  <c r="FR35" i="16"/>
  <c r="FU35" i="16"/>
  <c r="GH35" i="16"/>
  <c r="GI35" i="16"/>
  <c r="GN35" i="16"/>
  <c r="HE35" i="16"/>
  <c r="HU35" i="16"/>
  <c r="HV35" i="16"/>
  <c r="HX35" i="16"/>
  <c r="HZ35" i="16"/>
  <c r="ID35" i="16"/>
  <c r="JI35" i="16"/>
  <c r="JM35" i="16"/>
  <c r="JN35" i="16"/>
  <c r="JO35" i="16"/>
  <c r="JS35" i="16"/>
  <c r="JT35" i="16"/>
  <c r="KH35" i="16"/>
  <c r="KZ35" i="16"/>
  <c r="AR36" i="16"/>
  <c r="AY36" i="16"/>
  <c r="BG36" i="16"/>
  <c r="BI36" i="16"/>
  <c r="BJ36" i="16"/>
  <c r="BY36" i="16"/>
  <c r="CB36" i="16"/>
  <c r="CE36" i="16"/>
  <c r="CF36" i="16"/>
  <c r="CJ36" i="16"/>
  <c r="CY36" i="16"/>
  <c r="DA36" i="16"/>
  <c r="DB36" i="16"/>
  <c r="DU36" i="16"/>
  <c r="DV36" i="16"/>
  <c r="EC36" i="16"/>
  <c r="ED36" i="16"/>
  <c r="EL36" i="16"/>
  <c r="EO36" i="16"/>
  <c r="ER36" i="16"/>
  <c r="FJ36" i="16"/>
  <c r="FK36" i="16"/>
  <c r="FL36" i="16"/>
  <c r="FR36" i="16"/>
  <c r="FU36" i="16"/>
  <c r="FZ36" i="16"/>
  <c r="GD36" i="16"/>
  <c r="GE36" i="16"/>
  <c r="GF36" i="16"/>
  <c r="GI36" i="16"/>
  <c r="HN36" i="16"/>
  <c r="HQ36" i="16"/>
  <c r="HR36" i="16"/>
  <c r="HS36" i="16"/>
  <c r="HV36" i="16"/>
  <c r="JI36" i="16"/>
  <c r="JJ36" i="16"/>
  <c r="JK36" i="16"/>
  <c r="JM36" i="16"/>
  <c r="JN36" i="16"/>
  <c r="KW36" i="16"/>
  <c r="KZ36" i="16"/>
  <c r="AR37" i="16"/>
  <c r="AS37" i="16"/>
  <c r="BG37" i="16"/>
  <c r="BI37" i="16"/>
  <c r="BY37" i="16"/>
  <c r="CB37" i="16"/>
  <c r="CE37" i="16"/>
  <c r="CJ37" i="16"/>
  <c r="CO37" i="16"/>
  <c r="CY37" i="16"/>
  <c r="DA37" i="16"/>
  <c r="DB37" i="16"/>
  <c r="DG37" i="16"/>
  <c r="DV37" i="16"/>
  <c r="EC37" i="16"/>
  <c r="EO37" i="16"/>
  <c r="ER37" i="16"/>
  <c r="ES37" i="16"/>
  <c r="FJ37" i="16"/>
  <c r="FR37" i="16"/>
  <c r="FU37" i="16"/>
  <c r="GK37" i="16"/>
  <c r="HX37" i="16"/>
  <c r="II37" i="16"/>
  <c r="JI37" i="16"/>
  <c r="KE37" i="16"/>
  <c r="AR38" i="16"/>
  <c r="AS38" i="16"/>
  <c r="BG38" i="16"/>
  <c r="BI38" i="16"/>
  <c r="BJ38" i="16"/>
  <c r="BX38" i="16"/>
  <c r="BZ38" i="16"/>
  <c r="CB38" i="16"/>
  <c r="CE38" i="16"/>
  <c r="CJ38" i="16"/>
  <c r="CO38" i="16"/>
  <c r="CY38" i="16"/>
  <c r="DA38" i="16"/>
  <c r="DB38" i="16"/>
  <c r="DV38" i="16"/>
  <c r="EC38" i="16"/>
  <c r="EL38" i="16"/>
  <c r="EO38" i="16"/>
  <c r="ER38" i="16"/>
  <c r="ES38" i="16"/>
  <c r="FF38" i="16"/>
  <c r="FJ38" i="16"/>
  <c r="FR38" i="16"/>
  <c r="FU38" i="16"/>
  <c r="GF38" i="16"/>
  <c r="GK38" i="16"/>
  <c r="GP38" i="16"/>
  <c r="HS38" i="16"/>
  <c r="HX38" i="16"/>
  <c r="JI38" i="16"/>
  <c r="JK38" i="16"/>
  <c r="JN38" i="16"/>
  <c r="AR39" i="16"/>
  <c r="AT39" i="16"/>
  <c r="BG39" i="16"/>
  <c r="BI39" i="16"/>
  <c r="BJ39" i="16"/>
  <c r="CB39" i="16"/>
  <c r="CE39" i="16"/>
  <c r="CJ39" i="16"/>
  <c r="CO39" i="16"/>
  <c r="CY39" i="16"/>
  <c r="DA39" i="16"/>
  <c r="DB39" i="16"/>
  <c r="DV39" i="16"/>
  <c r="EC39" i="16"/>
  <c r="EO39" i="16"/>
  <c r="ER39" i="16"/>
  <c r="FJ39" i="16"/>
  <c r="FR39" i="16"/>
  <c r="FU39" i="16"/>
  <c r="FZ39" i="16"/>
  <c r="GD39" i="16"/>
  <c r="GE39" i="16"/>
  <c r="GK39" i="16"/>
  <c r="HR39" i="16"/>
  <c r="JI39" i="16"/>
  <c r="JJ39" i="16"/>
  <c r="KE39" i="16"/>
  <c r="KW39" i="16"/>
  <c r="AR40" i="16"/>
  <c r="BG40" i="16"/>
  <c r="BI40" i="16"/>
  <c r="BJ40" i="16"/>
  <c r="CB40" i="16"/>
  <c r="CE40" i="16"/>
  <c r="CJ40" i="16"/>
  <c r="CO40" i="16"/>
  <c r="CY40" i="16"/>
  <c r="DA40" i="16"/>
  <c r="DB40" i="16"/>
  <c r="DV40" i="16"/>
  <c r="EC40" i="16"/>
  <c r="EO40" i="16"/>
  <c r="ER40" i="16"/>
  <c r="FJ40" i="16"/>
  <c r="FR40" i="16"/>
  <c r="FU40" i="16"/>
  <c r="GF40" i="16"/>
  <c r="HS40" i="16"/>
  <c r="JK40" i="16"/>
  <c r="KV40" i="16"/>
  <c r="AR41" i="16"/>
  <c r="BG41" i="16"/>
  <c r="BI41" i="16"/>
  <c r="BJ41" i="16"/>
  <c r="BX41" i="16"/>
  <c r="CB41" i="16"/>
  <c r="CE41" i="16"/>
  <c r="CJ41" i="16"/>
  <c r="CY41" i="16"/>
  <c r="DA41" i="16"/>
  <c r="DB41" i="16"/>
  <c r="DV41" i="16"/>
  <c r="EC41" i="16"/>
  <c r="EO41" i="16"/>
  <c r="ER41" i="16"/>
  <c r="ES41" i="16"/>
  <c r="FJ41" i="16"/>
  <c r="FR41" i="16"/>
  <c r="FU41" i="16"/>
  <c r="FZ41" i="16"/>
  <c r="GD41" i="16"/>
  <c r="HQ41" i="16"/>
  <c r="HX41" i="16"/>
  <c r="JI41" i="16"/>
  <c r="KR41" i="16"/>
  <c r="LA41" i="16"/>
  <c r="AR42" i="16"/>
  <c r="BG42" i="16"/>
  <c r="BI42" i="16"/>
  <c r="BJ42" i="16"/>
  <c r="BY42" i="16"/>
  <c r="CB42" i="16"/>
  <c r="CE42" i="16"/>
  <c r="CJ42" i="16"/>
  <c r="CO42" i="16"/>
  <c r="CY42" i="16"/>
  <c r="DA42" i="16"/>
  <c r="DB42" i="16"/>
  <c r="DV42" i="16"/>
  <c r="EC42" i="16"/>
  <c r="EO42" i="16"/>
  <c r="ER42" i="16"/>
  <c r="FJ42" i="16"/>
  <c r="FR42" i="16"/>
  <c r="FU42" i="16"/>
  <c r="FZ42" i="16"/>
  <c r="GD42" i="16"/>
  <c r="GE42" i="16"/>
  <c r="HQ42" i="16"/>
  <c r="HR42" i="16"/>
  <c r="JI42" i="16"/>
  <c r="JJ42" i="16"/>
  <c r="AR43" i="16"/>
  <c r="J44" i="16"/>
  <c r="U44" i="16"/>
  <c r="AF44" i="16"/>
  <c r="AM44" i="16"/>
  <c r="AR44" i="16"/>
  <c r="AS44" i="16"/>
  <c r="BG44" i="16"/>
  <c r="BI44" i="16"/>
  <c r="CJ44" i="16"/>
  <c r="DG44" i="16"/>
  <c r="DV44" i="16"/>
  <c r="EC44" i="16"/>
  <c r="EL44" i="16"/>
  <c r="EO44" i="16"/>
  <c r="EQ44" i="16"/>
  <c r="ER44" i="16"/>
  <c r="ES44" i="16"/>
  <c r="EZ44" i="16"/>
  <c r="FJ44" i="16"/>
  <c r="FR44" i="16"/>
  <c r="FU44" i="16"/>
  <c r="GD44" i="16"/>
  <c r="GK44" i="16"/>
  <c r="GP44" i="16"/>
  <c r="HH44" i="16"/>
  <c r="HJ44" i="16"/>
  <c r="HQ44" i="16"/>
  <c r="IK44" i="16"/>
  <c r="IS44" i="16"/>
  <c r="IX44" i="16"/>
  <c r="IY44" i="16"/>
  <c r="JH44" i="16"/>
  <c r="JI44" i="16"/>
  <c r="KG44" i="16"/>
  <c r="KM44" i="16"/>
  <c r="KR44" i="16"/>
  <c r="KS44" i="16"/>
  <c r="LA44" i="16"/>
  <c r="J45" i="16"/>
  <c r="AR45" i="16"/>
  <c r="BG45" i="16"/>
  <c r="BI45" i="16"/>
  <c r="BJ45" i="16"/>
  <c r="BX45" i="16"/>
  <c r="CB45" i="16"/>
  <c r="CE45" i="16"/>
  <c r="CJ45" i="16"/>
  <c r="CO45" i="16"/>
  <c r="CY45" i="16"/>
  <c r="DA45" i="16"/>
  <c r="DB45" i="16"/>
  <c r="DV45" i="16"/>
  <c r="EC45" i="16"/>
  <c r="EL45" i="16"/>
  <c r="EO45" i="16"/>
  <c r="ER45" i="16"/>
  <c r="ES45" i="16"/>
  <c r="FJ45" i="16"/>
  <c r="FR45" i="16"/>
  <c r="FU45" i="16"/>
  <c r="FZ45" i="16"/>
  <c r="GD45" i="16"/>
  <c r="GF45" i="16"/>
  <c r="GK45" i="16"/>
  <c r="HJ45" i="16"/>
  <c r="HQ45" i="16"/>
  <c r="HS45" i="16"/>
  <c r="HX45" i="16"/>
  <c r="IM45" i="16"/>
  <c r="JI45" i="16"/>
  <c r="JK45" i="16"/>
  <c r="JZ45" i="16"/>
  <c r="KR45" i="16"/>
  <c r="LA45" i="16"/>
  <c r="AR46" i="16"/>
  <c r="AS46" i="16"/>
  <c r="BG46" i="16"/>
  <c r="BI46" i="16"/>
  <c r="BJ46" i="16"/>
  <c r="BX46" i="16"/>
  <c r="CE46" i="16"/>
  <c r="CJ46" i="16"/>
  <c r="CO46" i="16"/>
  <c r="CY46" i="16"/>
  <c r="DA46" i="16"/>
  <c r="DB46" i="16"/>
  <c r="DN46" i="16"/>
  <c r="DQ46" i="16"/>
  <c r="DV46" i="16"/>
  <c r="EC46" i="16"/>
  <c r="EO46" i="16"/>
  <c r="ER46" i="16"/>
  <c r="ES46" i="16"/>
  <c r="FJ46" i="16"/>
  <c r="FT46" i="16"/>
  <c r="FX46" i="16"/>
  <c r="GB46" i="16"/>
  <c r="GD46" i="16"/>
  <c r="GZ46" i="16"/>
  <c r="HH46" i="16"/>
  <c r="HI46" i="16"/>
  <c r="HJ46" i="16"/>
  <c r="HL46" i="16"/>
  <c r="HQ46" i="16"/>
  <c r="IM46" i="16"/>
  <c r="IS46" i="16"/>
  <c r="IX46" i="16"/>
  <c r="JI46" i="16"/>
  <c r="JZ46" i="16"/>
  <c r="KM46" i="16"/>
  <c r="KR46" i="16"/>
  <c r="KS46" i="16"/>
  <c r="LA46" i="16"/>
  <c r="LE46" i="16"/>
  <c r="LF46" i="16"/>
  <c r="AR47" i="16"/>
  <c r="AS47" i="16"/>
  <c r="BG47" i="16"/>
  <c r="H3" i="8" s="1"/>
  <c r="BI47" i="16"/>
  <c r="I3" i="8" s="1"/>
  <c r="BJ47" i="16"/>
  <c r="J3" i="8" s="1"/>
  <c r="CB47" i="16"/>
  <c r="N3" i="8" s="1"/>
  <c r="CE47" i="16"/>
  <c r="Q3" i="8" s="1"/>
  <c r="CJ47" i="16"/>
  <c r="S3" i="8" s="1"/>
  <c r="CO47" i="16"/>
  <c r="T3" i="8" s="1"/>
  <c r="CY47" i="16"/>
  <c r="U3" i="8" s="1"/>
  <c r="DA47" i="16"/>
  <c r="V3" i="8" s="1"/>
  <c r="DB47" i="16"/>
  <c r="W3" i="8" s="1"/>
  <c r="DV47" i="16"/>
  <c r="AA3" i="8" s="1"/>
  <c r="EC47" i="16"/>
  <c r="AB3" i="8" s="1"/>
  <c r="EO47" i="16"/>
  <c r="EP47" i="16"/>
  <c r="ER47" i="16"/>
  <c r="ES47" i="16"/>
  <c r="FJ47" i="16"/>
  <c r="AF3" i="8" s="1"/>
  <c r="FR47" i="16"/>
  <c r="AH3" i="8" s="1"/>
  <c r="FU47" i="16"/>
  <c r="AI3" i="8" s="1"/>
  <c r="GK47" i="16"/>
  <c r="HM47" i="16"/>
  <c r="HX47" i="16"/>
  <c r="AL3" i="8" s="1"/>
  <c r="JI47" i="16"/>
  <c r="KP47" i="16"/>
  <c r="AR48" i="16"/>
  <c r="AS48" i="16"/>
  <c r="BG48" i="16"/>
  <c r="BI48" i="16"/>
  <c r="BJ48" i="16"/>
  <c r="BY48" i="16"/>
  <c r="CB48" i="16"/>
  <c r="CE48" i="16"/>
  <c r="CJ48" i="16"/>
  <c r="CY48" i="16"/>
  <c r="DA48" i="16"/>
  <c r="DB48" i="16"/>
  <c r="DV48" i="16"/>
  <c r="EC48" i="16"/>
  <c r="EO48" i="16"/>
  <c r="ER48" i="16"/>
  <c r="FJ48" i="16"/>
  <c r="FR48" i="16"/>
  <c r="FU48" i="16"/>
  <c r="FZ48" i="16"/>
  <c r="GD48" i="16"/>
  <c r="GE48" i="16"/>
  <c r="GH48" i="16"/>
  <c r="HQ48" i="16"/>
  <c r="HR48" i="16"/>
  <c r="HS48" i="16"/>
  <c r="HX48" i="16"/>
  <c r="JI48" i="16"/>
  <c r="JJ48" i="16"/>
  <c r="JK48" i="16"/>
  <c r="JM48" i="16"/>
  <c r="JN48" i="16"/>
  <c r="JS48" i="16"/>
  <c r="KZ48" i="16"/>
  <c r="LA48" i="16"/>
  <c r="LH48" i="16"/>
  <c r="AR49" i="16"/>
  <c r="BG49" i="16"/>
  <c r="BI49" i="16"/>
  <c r="BY49" i="16"/>
  <c r="CJ49" i="16"/>
  <c r="DA49" i="16"/>
  <c r="DB49" i="16"/>
  <c r="DV49" i="16"/>
  <c r="EC49" i="16"/>
  <c r="EO49" i="16"/>
  <c r="ER49" i="16"/>
  <c r="FJ49" i="16"/>
  <c r="FR49" i="16"/>
  <c r="FU49" i="16"/>
  <c r="FZ49" i="16"/>
  <c r="GD49" i="16"/>
  <c r="HQ49" i="16"/>
  <c r="HS49" i="16"/>
  <c r="JI49" i="16"/>
  <c r="JK49" i="16"/>
  <c r="LA49" i="16"/>
  <c r="AH50" i="16"/>
  <c r="AR50" i="16"/>
  <c r="BG50" i="16"/>
  <c r="BI50" i="16"/>
  <c r="BJ50" i="16"/>
  <c r="BY50" i="16"/>
  <c r="CB50" i="16"/>
  <c r="CE50" i="16"/>
  <c r="CJ50" i="16"/>
  <c r="CY50" i="16"/>
  <c r="DA50" i="16"/>
  <c r="DB50" i="16"/>
  <c r="DV50" i="16"/>
  <c r="EC50" i="16"/>
  <c r="EO50" i="16"/>
  <c r="ER50" i="16"/>
  <c r="FJ50" i="16"/>
  <c r="FR50" i="16"/>
  <c r="FU50" i="16"/>
  <c r="FZ50" i="16"/>
  <c r="JI50" i="16"/>
  <c r="JS50" i="16"/>
  <c r="KS50" i="16"/>
  <c r="AR51" i="16"/>
  <c r="BG51" i="16"/>
  <c r="BI51" i="16"/>
  <c r="BJ51" i="16"/>
  <c r="BY51" i="16"/>
  <c r="CB51" i="16"/>
  <c r="CE51" i="16"/>
  <c r="CJ51" i="16"/>
  <c r="CY51" i="16"/>
  <c r="DA51" i="16"/>
  <c r="DB51" i="16"/>
  <c r="DV51" i="16"/>
  <c r="EC51" i="16"/>
  <c r="EO51" i="16"/>
  <c r="ER51" i="16"/>
  <c r="EV51" i="16"/>
  <c r="FJ51" i="16"/>
  <c r="FR51" i="16"/>
  <c r="FU51" i="16"/>
  <c r="FZ51" i="16"/>
  <c r="GF51" i="16"/>
  <c r="HS51" i="16"/>
  <c r="JK51" i="16"/>
  <c r="AR52" i="16"/>
  <c r="BG52" i="16"/>
  <c r="BI52" i="16"/>
  <c r="BJ52" i="16"/>
  <c r="CB52" i="16"/>
  <c r="CE52" i="16"/>
  <c r="CJ52" i="16"/>
  <c r="CY52" i="16"/>
  <c r="DA52" i="16"/>
  <c r="DB52" i="16"/>
  <c r="DG52" i="16"/>
  <c r="DV52" i="16"/>
  <c r="EC52" i="16"/>
  <c r="EO52" i="16"/>
  <c r="ER52" i="16"/>
  <c r="ES52" i="16"/>
  <c r="FJ52" i="16"/>
  <c r="FR52" i="16"/>
  <c r="FU52" i="16"/>
  <c r="GD52" i="16"/>
  <c r="GK52" i="16"/>
  <c r="HJ52" i="16"/>
  <c r="HQ52" i="16"/>
  <c r="HV52" i="16"/>
  <c r="HX52" i="16"/>
  <c r="IX52" i="16"/>
  <c r="JI52" i="16"/>
  <c r="KM52" i="16"/>
  <c r="KR52" i="16"/>
  <c r="KZ52" i="16"/>
  <c r="LA52" i="16"/>
  <c r="AR53" i="16"/>
  <c r="BG53" i="16"/>
  <c r="BI53" i="16"/>
  <c r="BJ53" i="16"/>
  <c r="CB53" i="16"/>
  <c r="CE53" i="16"/>
  <c r="CJ53" i="16"/>
  <c r="CY53" i="16"/>
  <c r="DA53" i="16"/>
  <c r="DB53" i="16"/>
  <c r="DV53" i="16"/>
  <c r="EC53" i="16"/>
  <c r="EO53" i="16"/>
  <c r="ER53" i="16"/>
  <c r="ES53" i="16"/>
  <c r="FJ53" i="16"/>
  <c r="FR53" i="16"/>
  <c r="FU53" i="16"/>
  <c r="GD53" i="16"/>
  <c r="GF53" i="16"/>
  <c r="GI53" i="16"/>
  <c r="GK53" i="16"/>
  <c r="HQ53" i="16"/>
  <c r="HV53" i="16"/>
  <c r="JI53" i="16"/>
  <c r="JK53" i="16"/>
  <c r="JN53" i="16"/>
  <c r="AR54" i="16"/>
  <c r="AS54" i="16"/>
  <c r="BG54" i="16"/>
  <c r="BI54" i="16"/>
  <c r="BJ54" i="16"/>
  <c r="CB54" i="16"/>
  <c r="CE54" i="16"/>
  <c r="CJ54" i="16"/>
  <c r="CO54" i="16"/>
  <c r="CY54" i="16"/>
  <c r="DA54" i="16"/>
  <c r="DB54" i="16"/>
  <c r="DG54" i="16"/>
  <c r="DP54" i="16"/>
  <c r="DV54" i="16"/>
  <c r="EC54" i="16"/>
  <c r="EO54" i="16"/>
  <c r="EQ54" i="16"/>
  <c r="ER54" i="16"/>
  <c r="ES54" i="16"/>
  <c r="FJ54" i="16"/>
  <c r="FR54" i="16"/>
  <c r="FU54" i="16"/>
  <c r="GG54" i="16"/>
  <c r="GH54" i="16"/>
  <c r="GN54" i="16"/>
  <c r="HJ54" i="16"/>
  <c r="HQ54" i="16"/>
  <c r="HT54" i="16"/>
  <c r="HZ54" i="16"/>
  <c r="JL54" i="16"/>
  <c r="JM54" i="16"/>
  <c r="JN54" i="16"/>
  <c r="JS54" i="16"/>
  <c r="KX54" i="16"/>
  <c r="AR55" i="16"/>
  <c r="AS55" i="16"/>
  <c r="AT55" i="16"/>
  <c r="BG55" i="16"/>
  <c r="BI55" i="16"/>
  <c r="BJ55" i="16"/>
  <c r="AR56" i="16"/>
  <c r="AS56" i="16"/>
  <c r="BG56" i="16"/>
  <c r="BI56" i="16"/>
  <c r="BJ56" i="16"/>
  <c r="BY56" i="16"/>
  <c r="CB56" i="16"/>
  <c r="CE56" i="16"/>
  <c r="CJ56" i="16"/>
  <c r="CO56" i="16"/>
  <c r="CX56" i="16"/>
  <c r="CY56" i="16"/>
  <c r="DA56" i="16"/>
  <c r="DB56" i="16"/>
  <c r="DG56" i="16"/>
  <c r="DT56" i="16"/>
  <c r="DV56" i="16"/>
  <c r="EC56" i="16"/>
  <c r="ED56" i="16"/>
  <c r="EO56" i="16"/>
  <c r="ER56" i="16"/>
  <c r="ES56" i="16"/>
  <c r="FJ56" i="16"/>
  <c r="FR56" i="16"/>
  <c r="FU56" i="16"/>
  <c r="GD56" i="16"/>
  <c r="GE56" i="16"/>
  <c r="HQ56" i="16"/>
  <c r="HR56" i="16"/>
  <c r="IA56" i="16"/>
  <c r="II56" i="16"/>
  <c r="JI56" i="16"/>
  <c r="JJ56" i="16"/>
  <c r="KE56" i="16"/>
  <c r="J57" i="16"/>
  <c r="AR57" i="16"/>
  <c r="AS57" i="16"/>
  <c r="AT57" i="16"/>
  <c r="BG57" i="16"/>
  <c r="BI57" i="16"/>
  <c r="BJ57" i="16"/>
  <c r="BY57" i="16"/>
  <c r="CB57" i="16"/>
  <c r="CE57" i="16"/>
  <c r="CJ57" i="16"/>
  <c r="CO57" i="16"/>
  <c r="CY57" i="16"/>
  <c r="DA57" i="16"/>
  <c r="DB57" i="16"/>
  <c r="DG57" i="16"/>
  <c r="DV57" i="16"/>
  <c r="EC57" i="16"/>
  <c r="EL57" i="16"/>
  <c r="EO57" i="16"/>
  <c r="ER57" i="16"/>
  <c r="ES57" i="16"/>
  <c r="FJ57" i="16"/>
  <c r="FR57" i="16"/>
  <c r="FU57" i="16"/>
  <c r="FZ57" i="16"/>
  <c r="GD57" i="16"/>
  <c r="GE57" i="16"/>
  <c r="GK57" i="16"/>
  <c r="HQ57" i="16"/>
  <c r="HR57" i="16"/>
  <c r="HX57" i="16"/>
  <c r="JI57" i="16"/>
  <c r="JJ57" i="16"/>
  <c r="KW57" i="16"/>
  <c r="LA57" i="16"/>
  <c r="AR58" i="16"/>
  <c r="AS58" i="16"/>
  <c r="BG58" i="16"/>
  <c r="BI58" i="16"/>
  <c r="BJ58" i="16"/>
  <c r="BY58" i="16"/>
  <c r="CB58" i="16"/>
  <c r="CE58" i="16"/>
  <c r="CJ58" i="16"/>
  <c r="CO58" i="16"/>
  <c r="CX58" i="16"/>
  <c r="CY58" i="16"/>
  <c r="DA58" i="16"/>
  <c r="DB58" i="16"/>
  <c r="DV58" i="16"/>
  <c r="EC58" i="16"/>
  <c r="EL58" i="16"/>
  <c r="EO58" i="16"/>
  <c r="ER58" i="16"/>
  <c r="FJ58" i="16"/>
  <c r="FR58" i="16"/>
  <c r="FU58" i="16"/>
  <c r="FZ58" i="16"/>
  <c r="GF58" i="16"/>
  <c r="HS58" i="16"/>
  <c r="IZ58" i="16"/>
  <c r="JF58" i="16"/>
  <c r="JI58" i="16"/>
  <c r="JK58" i="16"/>
  <c r="J59" i="16"/>
  <c r="AR59" i="16"/>
  <c r="AS59" i="16"/>
  <c r="BG59" i="16"/>
  <c r="BI59" i="16"/>
  <c r="BJ59" i="16"/>
  <c r="BY59" i="16"/>
  <c r="CB59" i="16"/>
  <c r="CE59" i="16"/>
  <c r="CJ59" i="16"/>
  <c r="CO59" i="16"/>
  <c r="CY59" i="16"/>
  <c r="DA59" i="16"/>
  <c r="DB59" i="16"/>
  <c r="DG59" i="16"/>
  <c r="DV59" i="16"/>
  <c r="EC59" i="16"/>
  <c r="EM59" i="16"/>
  <c r="EO59" i="16"/>
  <c r="ER59" i="16"/>
  <c r="ES59" i="16"/>
  <c r="FJ59" i="16"/>
  <c r="FK59" i="16"/>
  <c r="FP59" i="16"/>
  <c r="FR59" i="16"/>
  <c r="FU59" i="16"/>
  <c r="GD59" i="16"/>
  <c r="GF59" i="16"/>
  <c r="GH59" i="16"/>
  <c r="GK59" i="16"/>
  <c r="HQ59" i="16"/>
  <c r="HS59" i="16"/>
  <c r="HX59" i="16"/>
  <c r="JI59" i="16"/>
  <c r="JK59" i="16"/>
  <c r="JM59" i="16"/>
  <c r="KP59" i="16"/>
  <c r="AR60" i="16"/>
  <c r="AS60" i="16"/>
  <c r="BG60" i="16"/>
  <c r="BI60" i="16"/>
  <c r="BJ60" i="16"/>
  <c r="BL60" i="16"/>
  <c r="CB60" i="16"/>
  <c r="CE60" i="16"/>
  <c r="CJ60" i="16"/>
  <c r="CO60" i="16"/>
  <c r="CY60" i="16"/>
  <c r="DA60" i="16"/>
  <c r="DB60" i="16"/>
  <c r="DV60" i="16"/>
  <c r="EC60" i="16"/>
  <c r="EL60" i="16"/>
  <c r="EO60" i="16"/>
  <c r="ER60" i="16"/>
  <c r="ES60" i="16"/>
  <c r="FJ60" i="16"/>
  <c r="FR60" i="16"/>
  <c r="FU60" i="16"/>
  <c r="FZ60" i="16"/>
  <c r="GK60" i="16"/>
  <c r="HX60" i="16"/>
  <c r="IN60" i="16"/>
  <c r="JI60" i="16"/>
  <c r="JS60" i="16"/>
  <c r="KE60" i="16"/>
  <c r="KP60" i="16"/>
  <c r="H1" i="16"/>
  <c r="BE3" i="16" l="1"/>
  <c r="B2" i="16"/>
  <c r="AR3" i="16"/>
  <c r="J3" i="16"/>
  <c r="K3" i="16"/>
  <c r="AK3" i="8"/>
  <c r="C4" i="16"/>
  <c r="C27" i="16"/>
  <c r="C5" i="16"/>
  <c r="AV3" i="16"/>
  <c r="C7" i="16"/>
  <c r="C44" i="16"/>
  <c r="AS3" i="16"/>
  <c r="AE3" i="8"/>
  <c r="AO3" i="8"/>
  <c r="G3" i="8"/>
  <c r="C43" i="16"/>
  <c r="AD3" i="8"/>
  <c r="C55" i="16"/>
  <c r="C50" i="16"/>
  <c r="C59" i="16"/>
  <c r="C42" i="16"/>
  <c r="C40" i="16"/>
  <c r="C36" i="16"/>
  <c r="C24" i="16"/>
  <c r="C23" i="16"/>
  <c r="C14" i="16"/>
  <c r="C12" i="16"/>
  <c r="C8" i="16"/>
  <c r="C16" i="16"/>
  <c r="C54" i="16"/>
  <c r="C45" i="16"/>
  <c r="C33" i="16"/>
  <c r="C21" i="16"/>
  <c r="C30" i="16"/>
  <c r="C34" i="16"/>
  <c r="C60" i="16"/>
  <c r="C32" i="16"/>
  <c r="C53" i="16"/>
  <c r="C47" i="16"/>
  <c r="C39" i="16"/>
  <c r="C38" i="16"/>
  <c r="C22" i="16"/>
  <c r="C41" i="16"/>
  <c r="C29" i="16"/>
  <c r="C18" i="16"/>
  <c r="C56" i="16"/>
  <c r="C52" i="16"/>
  <c r="C17" i="16"/>
  <c r="C25" i="16"/>
  <c r="C15" i="16"/>
  <c r="C6" i="16"/>
  <c r="C51" i="16"/>
  <c r="C48" i="16"/>
  <c r="C31" i="16"/>
  <c r="C26" i="16"/>
  <c r="C9" i="16"/>
  <c r="C49" i="16"/>
  <c r="C37" i="16"/>
  <c r="C28" i="16"/>
  <c r="C20" i="16"/>
  <c r="C19" i="16"/>
  <c r="C58" i="16"/>
  <c r="C35" i="16"/>
  <c r="C13" i="16"/>
  <c r="C11" i="16"/>
  <c r="KT3" i="16"/>
  <c r="KU3" i="16"/>
  <c r="LC3" i="16"/>
  <c r="LJ3" i="16"/>
  <c r="JQ3" i="16"/>
  <c r="JR3" i="16"/>
  <c r="JS3" i="16"/>
  <c r="KA3" i="16"/>
  <c r="KH3" i="16"/>
  <c r="KI3" i="16"/>
  <c r="KO3" i="16"/>
  <c r="KQ3" i="16"/>
  <c r="KW3" i="16"/>
  <c r="KY3" i="16"/>
  <c r="LF3" i="16"/>
  <c r="JM3" i="16"/>
  <c r="JJ3" i="16"/>
  <c r="JH3" i="16"/>
  <c r="IZ3" i="16"/>
  <c r="IV3" i="16"/>
  <c r="IU3" i="16"/>
  <c r="IT3" i="16"/>
  <c r="IR3" i="16"/>
  <c r="IQ3" i="16"/>
  <c r="IO3" i="16"/>
  <c r="IM3" i="16"/>
  <c r="IL3" i="16"/>
  <c r="IJ3" i="16"/>
  <c r="IH3" i="16"/>
  <c r="IE3" i="16"/>
  <c r="IB3" i="16"/>
  <c r="HZ3" i="16"/>
  <c r="HX3" i="16"/>
  <c r="HW3" i="16"/>
  <c r="HV3" i="16"/>
  <c r="HT3" i="16"/>
  <c r="HS3" i="16"/>
  <c r="HP3" i="16"/>
  <c r="HO3" i="16"/>
  <c r="HN3" i="16"/>
  <c r="HL3" i="16"/>
  <c r="HK3" i="16"/>
  <c r="HI3" i="16"/>
  <c r="HH3" i="16"/>
  <c r="HF3" i="16"/>
  <c r="HD3" i="16"/>
  <c r="GZ3" i="16"/>
  <c r="GY3" i="16"/>
  <c r="GX3" i="16"/>
  <c r="GW3" i="16"/>
  <c r="GV3" i="16"/>
  <c r="GT3" i="16"/>
  <c r="GP3" i="16"/>
  <c r="GO3" i="16"/>
  <c r="GM3" i="16"/>
  <c r="GL3" i="16"/>
  <c r="GJ3" i="16"/>
  <c r="GI3" i="16"/>
  <c r="GH3" i="16"/>
  <c r="GF3" i="16"/>
  <c r="GA3" i="16"/>
  <c r="FX3" i="16"/>
  <c r="FT3" i="16"/>
  <c r="FS3" i="16"/>
  <c r="FP3" i="16"/>
  <c r="FO3" i="16"/>
  <c r="FN3" i="16"/>
  <c r="FM3" i="16"/>
  <c r="FC3" i="16"/>
  <c r="FB3" i="16"/>
  <c r="EZ3" i="16"/>
  <c r="EY3" i="16"/>
  <c r="EX3" i="16"/>
  <c r="EW3" i="16"/>
  <c r="EV3" i="16"/>
  <c r="EU3" i="16"/>
  <c r="ET3" i="16"/>
  <c r="EP3" i="16"/>
  <c r="EL3" i="16"/>
  <c r="EH3" i="16"/>
  <c r="EF3" i="16"/>
  <c r="EE3" i="16"/>
  <c r="ED3" i="16"/>
  <c r="EB3" i="16"/>
  <c r="EA3" i="16"/>
  <c r="DZ3" i="16"/>
  <c r="DY3" i="16"/>
  <c r="DX3" i="16"/>
  <c r="DU3" i="16"/>
  <c r="DT3" i="16"/>
  <c r="DS3" i="16"/>
  <c r="DO3" i="16"/>
  <c r="DN3" i="16"/>
  <c r="DK3" i="16"/>
  <c r="DI3" i="16"/>
  <c r="DH3" i="16"/>
  <c r="DF3" i="16"/>
  <c r="DC3" i="16"/>
  <c r="DC1" i="16" s="1"/>
  <c r="CZ3" i="16"/>
  <c r="CX3" i="16"/>
  <c r="CV3" i="16"/>
  <c r="CT3" i="16"/>
  <c r="CQ3" i="16"/>
  <c r="CP3" i="16"/>
  <c r="CN3" i="16"/>
  <c r="CM3" i="16"/>
  <c r="CI3" i="16"/>
  <c r="CH3" i="16"/>
  <c r="CG3" i="16"/>
  <c r="CF3" i="16"/>
  <c r="CD3" i="16"/>
  <c r="CD1" i="16" s="1"/>
  <c r="CC3" i="16"/>
  <c r="CC1" i="16" s="1"/>
  <c r="CA3" i="16"/>
  <c r="BZ3" i="16"/>
  <c r="BS3" i="16"/>
  <c r="BP3" i="16"/>
  <c r="BH3" i="16"/>
  <c r="BD3" i="16"/>
  <c r="BC3" i="16"/>
  <c r="BB3" i="16"/>
  <c r="BA3" i="16"/>
  <c r="AY3" i="16"/>
  <c r="AX3" i="16"/>
  <c r="AW3" i="16"/>
  <c r="AU3" i="16"/>
  <c r="AT3" i="16"/>
  <c r="AO3" i="16"/>
  <c r="AM3" i="16"/>
  <c r="AL3" i="16"/>
  <c r="AK3" i="16"/>
  <c r="AI3" i="16"/>
  <c r="AG3" i="16"/>
  <c r="AD3" i="16"/>
  <c r="AC1" i="16" s="1"/>
  <c r="AC3" i="16"/>
  <c r="AA3" i="16"/>
  <c r="Z3" i="16"/>
  <c r="Y3" i="16"/>
  <c r="X3" i="16"/>
  <c r="W3" i="16"/>
  <c r="W1" i="16" s="1"/>
  <c r="V3" i="16"/>
  <c r="V1" i="16" s="1"/>
  <c r="U3" i="16"/>
  <c r="S3" i="16"/>
  <c r="R3" i="16"/>
  <c r="Q3" i="16"/>
  <c r="P3" i="16"/>
  <c r="P1" i="16" s="1"/>
  <c r="O3" i="16"/>
  <c r="O1" i="16" s="1"/>
  <c r="N3" i="16"/>
  <c r="N1" i="16" s="1"/>
  <c r="L3" i="16"/>
  <c r="T3" i="16"/>
  <c r="AJ3" i="16"/>
  <c r="CW3" i="16"/>
  <c r="DM3" i="16"/>
  <c r="FE3" i="16"/>
  <c r="FI3" i="16"/>
  <c r="FY3" i="16"/>
  <c r="GE3" i="16"/>
  <c r="GG3" i="16"/>
  <c r="GR3" i="16"/>
  <c r="HE3" i="16"/>
  <c r="HG3" i="16"/>
  <c r="HM3" i="16"/>
  <c r="HU3" i="16"/>
  <c r="IC3" i="16"/>
  <c r="IK3" i="16"/>
  <c r="IN3" i="16"/>
  <c r="IS3" i="16"/>
  <c r="IW3" i="16"/>
  <c r="IY3" i="16"/>
  <c r="JA3" i="16"/>
  <c r="JC3" i="16"/>
  <c r="JT3" i="16"/>
  <c r="JU3" i="16"/>
  <c r="JY3" i="16"/>
  <c r="KB3" i="16"/>
  <c r="KJ3" i="16"/>
  <c r="KK3" i="16"/>
  <c r="LA3" i="16"/>
  <c r="LE3" i="16"/>
  <c r="LG3" i="16"/>
  <c r="LI3" i="16"/>
  <c r="AB3" i="16"/>
  <c r="AQ3" i="16"/>
  <c r="AQ1" i="16" s="1"/>
  <c r="EK3" i="16"/>
  <c r="FA3" i="16"/>
  <c r="FH3" i="16"/>
  <c r="KF3" i="16"/>
  <c r="KG3" i="16"/>
  <c r="KN3" i="16"/>
  <c r="KV3" i="16"/>
  <c r="KV1" i="16" s="1"/>
  <c r="LD3" i="16"/>
  <c r="KE3" i="16"/>
  <c r="DQ3" i="16"/>
  <c r="FW3" i="16"/>
  <c r="GN3" i="16"/>
  <c r="HJ3" i="16"/>
  <c r="IA3" i="16"/>
  <c r="IP3" i="16"/>
  <c r="JE3" i="16"/>
  <c r="JF3" i="16"/>
  <c r="JO3" i="16"/>
  <c r="E1" i="16"/>
  <c r="DL3" i="16"/>
  <c r="AH3" i="16"/>
  <c r="AP3" i="16"/>
  <c r="BX3" i="16"/>
  <c r="CU3" i="16"/>
  <c r="DD3" i="16"/>
  <c r="DE3" i="16"/>
  <c r="EI3" i="16"/>
  <c r="EJ3" i="16"/>
  <c r="FG3" i="16"/>
  <c r="FQ3" i="16"/>
  <c r="FQ1" i="16" s="1"/>
  <c r="GU3" i="16"/>
  <c r="HC3" i="16"/>
  <c r="II3" i="16"/>
  <c r="JB3" i="16"/>
  <c r="JG3" i="16"/>
  <c r="JP3" i="16"/>
  <c r="JV3" i="16"/>
  <c r="JZ3" i="16"/>
  <c r="KD3" i="16"/>
  <c r="KL3" i="16"/>
  <c r="KX3" i="16"/>
  <c r="M3" i="16"/>
  <c r="M1" i="16" s="1"/>
  <c r="AE3" i="16"/>
  <c r="AF3" i="16"/>
  <c r="AN3" i="16"/>
  <c r="BM3" i="16"/>
  <c r="BT3" i="16"/>
  <c r="CK3" i="16"/>
  <c r="CL3" i="16"/>
  <c r="CR3" i="16"/>
  <c r="CS3" i="16"/>
  <c r="DJ3" i="16"/>
  <c r="DP3" i="16"/>
  <c r="DR3" i="16"/>
  <c r="DW3" i="16"/>
  <c r="EG3" i="16"/>
  <c r="EM3" i="16"/>
  <c r="EN3" i="16"/>
  <c r="FD3" i="16"/>
  <c r="FF3" i="16"/>
  <c r="FK3" i="16"/>
  <c r="FL3" i="16"/>
  <c r="FV3" i="16"/>
  <c r="GB3" i="16"/>
  <c r="GC3" i="16"/>
  <c r="GS3" i="16"/>
  <c r="HA3" i="16"/>
  <c r="HB3" i="16"/>
  <c r="HR3" i="16"/>
  <c r="HY3" i="16"/>
  <c r="ID3" i="16"/>
  <c r="IX3" i="16"/>
  <c r="JL3" i="16"/>
  <c r="KC3" i="16"/>
  <c r="KR3" i="16"/>
  <c r="KS3" i="16"/>
  <c r="LH3" i="16"/>
  <c r="DJ6" i="9"/>
  <c r="DH6" i="9"/>
  <c r="DF6" i="9"/>
  <c r="DB6" i="9"/>
  <c r="CZ6" i="9"/>
  <c r="CX6" i="9"/>
  <c r="CV6" i="9"/>
  <c r="CR6" i="9"/>
  <c r="CN6" i="9"/>
  <c r="CL6" i="9"/>
  <c r="CJ6" i="9"/>
  <c r="CH6" i="9"/>
  <c r="CF6" i="9"/>
  <c r="CD6" i="9"/>
  <c r="CB6" i="9"/>
  <c r="BZ6" i="9"/>
  <c r="BX6" i="9"/>
  <c r="BV6" i="9"/>
  <c r="BT6" i="9"/>
  <c r="BR6" i="9"/>
  <c r="BP6" i="9"/>
  <c r="BN6" i="9"/>
  <c r="BL6" i="9"/>
  <c r="BJ6" i="9"/>
  <c r="BH6" i="9"/>
  <c r="BF6" i="9"/>
  <c r="BD6" i="9"/>
  <c r="BB6" i="9"/>
  <c r="AZ6" i="9"/>
  <c r="AX6" i="9"/>
  <c r="AV6" i="9"/>
  <c r="AT6" i="9"/>
  <c r="AR6" i="9"/>
  <c r="AP6" i="9"/>
  <c r="AL6" i="9"/>
  <c r="AJ6" i="9"/>
  <c r="AH6" i="9"/>
  <c r="AF6" i="9"/>
  <c r="AD6" i="9"/>
  <c r="AB6" i="9"/>
  <c r="Z6" i="9"/>
  <c r="X6" i="9"/>
  <c r="V6" i="9"/>
  <c r="T6" i="9"/>
  <c r="R6" i="9"/>
  <c r="P6" i="9"/>
  <c r="N6" i="9"/>
  <c r="L6" i="9"/>
  <c r="J6" i="9"/>
  <c r="H6" i="9"/>
  <c r="F6" i="9"/>
  <c r="D6" i="9"/>
  <c r="AR1" i="16" l="1"/>
  <c r="Q1" i="16"/>
  <c r="CF1" i="16"/>
  <c r="JE1" i="16"/>
  <c r="AE1" i="16"/>
  <c r="D1" i="16"/>
  <c r="EL1" i="16"/>
  <c r="AG1" i="16"/>
  <c r="BZ1" i="16"/>
  <c r="DR1" i="16"/>
  <c r="X1" i="16"/>
  <c r="Z1" i="16"/>
  <c r="F1" i="16"/>
  <c r="KM3" i="16"/>
  <c r="JW3" i="16"/>
  <c r="H13" i="8" l="1"/>
  <c r="H14" i="8" l="1"/>
  <c r="H15" i="8" s="1"/>
  <c r="KZ3" i="16" l="1"/>
  <c r="JD3" i="16"/>
  <c r="IZ1" i="16" s="1"/>
  <c r="IF3" i="16"/>
  <c r="JK3" i="16"/>
  <c r="GQ3" i="16"/>
  <c r="DG3" i="16"/>
  <c r="DD1" i="16" s="1"/>
  <c r="IG3" i="16"/>
  <c r="EO3" i="16"/>
  <c r="KP3" i="16"/>
  <c r="FZ3" i="16"/>
  <c r="FZ1" i="16" s="1"/>
  <c r="FR3" i="16"/>
  <c r="FR1" i="16" s="1"/>
  <c r="FJ3" i="16"/>
  <c r="FJ1" i="16" s="1"/>
  <c r="DV3" i="16"/>
  <c r="DV1" i="16" s="1"/>
  <c r="HQ3" i="16"/>
  <c r="FU3" i="16"/>
  <c r="FU1" i="16" s="1"/>
  <c r="JI3" i="16"/>
  <c r="ES3" i="16"/>
  <c r="EC3" i="16"/>
  <c r="EC1" i="16" s="1"/>
  <c r="JX3" i="16"/>
  <c r="ER3" i="16"/>
  <c r="EQ3" i="16"/>
  <c r="LB3" i="16"/>
  <c r="JN3" i="16"/>
  <c r="GD3" i="16"/>
  <c r="GK3" i="16"/>
  <c r="GD1" i="16" l="1"/>
  <c r="EO1" i="16"/>
  <c r="ER1" i="16"/>
  <c r="JI1" i="16"/>
  <c r="HQ1" i="16"/>
  <c r="KW1" i="16"/>
  <c r="C3" i="8"/>
  <c r="D3" i="8"/>
  <c r="AS3" i="8" l="1"/>
  <c r="F3" i="8" s="1"/>
  <c r="E3" i="8"/>
  <c r="BG3" i="16"/>
  <c r="CE3" i="16"/>
  <c r="CE1" i="16" s="1"/>
  <c r="CO3" i="16"/>
  <c r="CO1" i="16" s="1"/>
  <c r="BJ3" i="16"/>
  <c r="BJ1" i="16" s="1"/>
  <c r="DA3" i="16"/>
  <c r="DA1" i="16" s="1"/>
  <c r="CB3" i="16"/>
  <c r="CB1" i="16" s="1"/>
  <c r="CY3" i="16"/>
  <c r="CY1" i="16" s="1"/>
  <c r="DB3" i="16"/>
  <c r="DB1" i="16" s="1"/>
  <c r="CJ3" i="16"/>
  <c r="CJ1" i="16" s="1"/>
  <c r="BY3" i="16"/>
  <c r="BX1" i="16" s="1"/>
  <c r="BI3" i="16"/>
  <c r="BI1" i="16" s="1"/>
  <c r="BG1" i="16" l="1"/>
  <c r="C46" i="16" l="1"/>
  <c r="I1" i="16" l="1"/>
  <c r="C10" i="16" l="1"/>
  <c r="AZ3" i="16"/>
  <c r="C61" i="16" l="1"/>
  <c r="BN3" i="16"/>
  <c r="BK1" i="16" l="1"/>
</calcChain>
</file>

<file path=xl/sharedStrings.xml><?xml version="1.0" encoding="utf-8"?>
<sst xmlns="http://schemas.openxmlformats.org/spreadsheetml/2006/main" count="2133" uniqueCount="517">
  <si>
    <t>Alekšince</t>
  </si>
  <si>
    <t>Báb</t>
  </si>
  <si>
    <t>Bádice</t>
  </si>
  <si>
    <t>Belince</t>
  </si>
  <si>
    <t>Branč</t>
  </si>
  <si>
    <t>Cabaj - Čápor</t>
  </si>
  <si>
    <t>Čab</t>
  </si>
  <si>
    <t>Čakajovce</t>
  </si>
  <si>
    <t>Čeľadice</t>
  </si>
  <si>
    <t>Čermany</t>
  </si>
  <si>
    <t>Golianovo</t>
  </si>
  <si>
    <t>Hájske</t>
  </si>
  <si>
    <t>Horná Kráľová</t>
  </si>
  <si>
    <t>Horné Lefantovce</t>
  </si>
  <si>
    <t>Hosťová</t>
  </si>
  <si>
    <t>Hruboňovo</t>
  </si>
  <si>
    <t>Hrušovany</t>
  </si>
  <si>
    <t>Ivanka pri Nitre</t>
  </si>
  <si>
    <t>Jacovce</t>
  </si>
  <si>
    <t>Jarok</t>
  </si>
  <si>
    <t>Jelenec</t>
  </si>
  <si>
    <t>Jelšovce</t>
  </si>
  <si>
    <t>Kamanová</t>
  </si>
  <si>
    <t>Kolíňany</t>
  </si>
  <si>
    <t>Koniarovce</t>
  </si>
  <si>
    <t>Lehota</t>
  </si>
  <si>
    <t>Ludanice</t>
  </si>
  <si>
    <t>Ľudovítová</t>
  </si>
  <si>
    <t>Lužianky</t>
  </si>
  <si>
    <t>Malé Zálužie</t>
  </si>
  <si>
    <t>Malý Cetín</t>
  </si>
  <si>
    <t>Močenok</t>
  </si>
  <si>
    <t>Mojmírovce</t>
  </si>
  <si>
    <t>Nitrianske Hrnčiarovce</t>
  </si>
  <si>
    <t>Nové Sady</t>
  </si>
  <si>
    <t>Paňa</t>
  </si>
  <si>
    <t>Podhorany</t>
  </si>
  <si>
    <t>Podhradie</t>
  </si>
  <si>
    <t>Pohranice</t>
  </si>
  <si>
    <t>Poľný Kesov</t>
  </si>
  <si>
    <t>Prašice</t>
  </si>
  <si>
    <t>Preseľany</t>
  </si>
  <si>
    <t>Rajčany</t>
  </si>
  <si>
    <t>Rišňovce</t>
  </si>
  <si>
    <t>Svätoplukovo</t>
  </si>
  <si>
    <t>Štefanovičová</t>
  </si>
  <si>
    <t>Štitáre</t>
  </si>
  <si>
    <t>Šurianky</t>
  </si>
  <si>
    <t>Tvrdomestice</t>
  </si>
  <si>
    <t>Veľká Dolina</t>
  </si>
  <si>
    <t>Veľké Zálužie</t>
  </si>
  <si>
    <t>Veľký Cetín</t>
  </si>
  <si>
    <t>Veľký Lapáš</t>
  </si>
  <si>
    <t>Vinodol</t>
  </si>
  <si>
    <t>Výčapy - Opatovce</t>
  </si>
  <si>
    <t>Zbehy</t>
  </si>
  <si>
    <t>Žirany</t>
  </si>
  <si>
    <t>150202</t>
  </si>
  <si>
    <t>160103</t>
  </si>
  <si>
    <t>160103.</t>
  </si>
  <si>
    <t>.160103.</t>
  </si>
  <si>
    <t>170107</t>
  </si>
  <si>
    <t>190805</t>
  </si>
  <si>
    <t>200101</t>
  </si>
  <si>
    <t>200101.</t>
  </si>
  <si>
    <t>.200101.</t>
  </si>
  <si>
    <t>.200101..</t>
  </si>
  <si>
    <t>200102</t>
  </si>
  <si>
    <t>200105</t>
  </si>
  <si>
    <t>200108.</t>
  </si>
  <si>
    <t>.200108.</t>
  </si>
  <si>
    <t>.200108..</t>
  </si>
  <si>
    <t>..200108..</t>
  </si>
  <si>
    <t>200110.</t>
  </si>
  <si>
    <t>200113</t>
  </si>
  <si>
    <t>200114</t>
  </si>
  <si>
    <t>200119</t>
  </si>
  <si>
    <t>200121</t>
  </si>
  <si>
    <t>200123</t>
  </si>
  <si>
    <t>200123.</t>
  </si>
  <si>
    <t>200125</t>
  </si>
  <si>
    <t>.200125.</t>
  </si>
  <si>
    <t>200126</t>
  </si>
  <si>
    <t>200127</t>
  </si>
  <si>
    <t>200128</t>
  </si>
  <si>
    <t>200129</t>
  </si>
  <si>
    <t>200133</t>
  </si>
  <si>
    <t>200135</t>
  </si>
  <si>
    <t>.200135..</t>
  </si>
  <si>
    <t>200136</t>
  </si>
  <si>
    <t>.200136..</t>
  </si>
  <si>
    <t>200139</t>
  </si>
  <si>
    <t>200140</t>
  </si>
  <si>
    <t>200201</t>
  </si>
  <si>
    <t>200202</t>
  </si>
  <si>
    <t>200301</t>
  </si>
  <si>
    <t>200307</t>
  </si>
  <si>
    <t>200308</t>
  </si>
  <si>
    <t>20014001.</t>
  </si>
  <si>
    <t>.20014001.</t>
  </si>
  <si>
    <t>.20014001..</t>
  </si>
  <si>
    <t>..20014001..</t>
  </si>
  <si>
    <t>20014002.</t>
  </si>
  <si>
    <t>.20014002.</t>
  </si>
  <si>
    <t>.20014002..</t>
  </si>
  <si>
    <t>..20014002..</t>
  </si>
  <si>
    <t>20014005.</t>
  </si>
  <si>
    <t>.20014005.</t>
  </si>
  <si>
    <t>.20014005..</t>
  </si>
  <si>
    <t>..20014005..</t>
  </si>
  <si>
    <t>..20014005...</t>
  </si>
  <si>
    <t>20014007.</t>
  </si>
  <si>
    <t>.190805..</t>
  </si>
  <si>
    <t>200111.</t>
  </si>
  <si>
    <t>200201.</t>
  </si>
  <si>
    <t>.200307.</t>
  </si>
  <si>
    <t>Hodnoty vyjadrené v kg</t>
  </si>
  <si>
    <t>sklo</t>
  </si>
  <si>
    <t>šatstvo</t>
  </si>
  <si>
    <t>textílie</t>
  </si>
  <si>
    <t>rozpúšťadlo</t>
  </si>
  <si>
    <t>kyseliny</t>
  </si>
  <si>
    <t>pesticídy</t>
  </si>
  <si>
    <t>plasty</t>
  </si>
  <si>
    <t>kovy</t>
  </si>
  <si>
    <t>hliník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</si>
  <si>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</si>
  <si>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</si>
  <si>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</si>
  <si>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</si>
  <si>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</si>
  <si>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</si>
  <si>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</si>
  <si>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</si>
  <si>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</si>
  <si>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</si>
  <si>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</si>
  <si>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</si>
  <si>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</si>
  <si>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</si>
  <si>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</si>
  <si>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</si>
  <si>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</si>
  <si>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</si>
  <si>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</si>
  <si>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</si>
  <si>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</si>
  <si>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</si>
  <si>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</si>
  <si>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</si>
  <si>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Úroveň
vytrieď.</t>
  </si>
  <si>
    <t>Zákonný
poplatok</t>
  </si>
  <si>
    <t>Úroveň
vytr.</t>
  </si>
  <si>
    <t>olovo</t>
  </si>
  <si>
    <t>zinok</t>
  </si>
  <si>
    <t>zásady</t>
  </si>
  <si>
    <t>200301.</t>
  </si>
  <si>
    <t>SPOLU</t>
  </si>
  <si>
    <t>.200201.</t>
  </si>
  <si>
    <t>..200101..</t>
  </si>
  <si>
    <t>...200101...</t>
  </si>
  <si>
    <t>200103</t>
  </si>
  <si>
    <t>...200108...</t>
  </si>
  <si>
    <t>...200108....</t>
  </si>
  <si>
    <t>....200108.....</t>
  </si>
  <si>
    <t>.200123.</t>
  </si>
  <si>
    <t>.200125..</t>
  </si>
  <si>
    <t>200133.</t>
  </si>
  <si>
    <t>200134.</t>
  </si>
  <si>
    <t>..200135..</t>
  </si>
  <si>
    <t>..200135...</t>
  </si>
  <si>
    <t>..200136..</t>
  </si>
  <si>
    <t>..200136...</t>
  </si>
  <si>
    <t>200138</t>
  </si>
  <si>
    <t>200138.</t>
  </si>
  <si>
    <t>200140.</t>
  </si>
  <si>
    <t>.200201..</t>
  </si>
  <si>
    <t>..200201..</t>
  </si>
  <si>
    <t>..20014001...</t>
  </si>
  <si>
    <t>..20014002...</t>
  </si>
  <si>
    <t>...20014005...</t>
  </si>
  <si>
    <t>.200123..</t>
  </si>
  <si>
    <t>.20014007..</t>
  </si>
  <si>
    <t>papier a 
lepenka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</si>
  <si>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</si>
  <si>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</si>
  <si>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</si>
  <si>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</si>
  <si>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</si>
  <si>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</si>
  <si>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</si>
  <si>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</si>
  <si>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</si>
  <si>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</si>
  <si>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</si>
  <si>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</si>
  <si>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</si>
  <si>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</si>
  <si>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</si>
  <si>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</si>
  <si>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</si>
  <si>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</si>
  <si>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</si>
  <si>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</si>
  <si>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železo,
oceľ</t>
  </si>
  <si>
    <t>zmiešané
kovy</t>
  </si>
  <si>
    <t>biologicky
rozložiteľný kuchynský a reštauračný odpad</t>
  </si>
  <si>
    <t>150106.</t>
  </si>
  <si>
    <t>.170107.</t>
  </si>
  <si>
    <t>180103.</t>
  </si>
  <si>
    <t>190801.</t>
  </si>
  <si>
    <t>..190805...</t>
  </si>
  <si>
    <t>...190805...</t>
  </si>
  <si>
    <t>....200101.....</t>
  </si>
  <si>
    <t>.....200101.....</t>
  </si>
  <si>
    <t>.....200101......</t>
  </si>
  <si>
    <t>.....200108.....</t>
  </si>
  <si>
    <t>.....200108......</t>
  </si>
  <si>
    <t>......200108......</t>
  </si>
  <si>
    <t>200121.</t>
  </si>
  <si>
    <t>..200125...</t>
  </si>
  <si>
    <t>...200125...</t>
  </si>
  <si>
    <t>.200133.</t>
  </si>
  <si>
    <t>.200133..</t>
  </si>
  <si>
    <t>..200133..</t>
  </si>
  <si>
    <t>..200133...</t>
  </si>
  <si>
    <t>...200133...</t>
  </si>
  <si>
    <t>...200133....</t>
  </si>
  <si>
    <t>...200133.....</t>
  </si>
  <si>
    <t>....200133.....</t>
  </si>
  <si>
    <t>.200134.</t>
  </si>
  <si>
    <t>...200136...</t>
  </si>
  <si>
    <t>..200140...</t>
  </si>
  <si>
    <t>...200140...</t>
  </si>
  <si>
    <t>...200140....</t>
  </si>
  <si>
    <t>....200140....</t>
  </si>
  <si>
    <t>....200140.....</t>
  </si>
  <si>
    <t>.....200140.....</t>
  </si>
  <si>
    <t>.....200140......</t>
  </si>
  <si>
    <t>.200307..</t>
  </si>
  <si>
    <t>.200308.</t>
  </si>
  <si>
    <t>...20014001...</t>
  </si>
  <si>
    <t>...20014001....</t>
  </si>
  <si>
    <t>....20014001....</t>
  </si>
  <si>
    <t>....20014001.....</t>
  </si>
  <si>
    <t>.....20014001.....</t>
  </si>
  <si>
    <t>.....20014001......</t>
  </si>
  <si>
    <t>.....20014001.......</t>
  </si>
  <si>
    <t>......20014001......</t>
  </si>
  <si>
    <t>......20014001.......</t>
  </si>
  <si>
    <t>.......20014001.......</t>
  </si>
  <si>
    <t>.......20014001........</t>
  </si>
  <si>
    <t>........20014001........</t>
  </si>
  <si>
    <t>........20014001.........</t>
  </si>
  <si>
    <t>........20014001..........</t>
  </si>
  <si>
    <t>.........20014001..........</t>
  </si>
  <si>
    <t>.........20014001...........</t>
  </si>
  <si>
    <t>.............20014001...........</t>
  </si>
  <si>
    <t>...............20014001...........</t>
  </si>
  <si>
    <t>...........20014001...........</t>
  </si>
  <si>
    <t>...........20014001............</t>
  </si>
  <si>
    <t>...........20014001.............</t>
  </si>
  <si>
    <t>.............20014001.............</t>
  </si>
  <si>
    <t>.............20014001................</t>
  </si>
  <si>
    <t>.............20014001.................</t>
  </si>
  <si>
    <t>...20014002...</t>
  </si>
  <si>
    <t>...20014002....</t>
  </si>
  <si>
    <t>...20014002.....</t>
  </si>
  <si>
    <t>.....20014002.....</t>
  </si>
  <si>
    <t>....20014002......</t>
  </si>
  <si>
    <t>.....20014002......</t>
  </si>
  <si>
    <t>.....20014002.......</t>
  </si>
  <si>
    <t>.....20014002........</t>
  </si>
  <si>
    <t>......20014002........</t>
  </si>
  <si>
    <t>......20014002.........</t>
  </si>
  <si>
    <t>.......20014002.........</t>
  </si>
  <si>
    <t>........20014002.........</t>
  </si>
  <si>
    <t>.........20014002.........</t>
  </si>
  <si>
    <t>.........20014002..........</t>
  </si>
  <si>
    <t>.........20014002...........</t>
  </si>
  <si>
    <t>..........20014002...........</t>
  </si>
  <si>
    <t>..........20014002............</t>
  </si>
  <si>
    <t>...........20014002............</t>
  </si>
  <si>
    <t>............20014002............</t>
  </si>
  <si>
    <t>............20014002.............</t>
  </si>
  <si>
    <t>............20014002...............</t>
  </si>
  <si>
    <t>............20014002................</t>
  </si>
  <si>
    <t>20014003.</t>
  </si>
  <si>
    <t>.20014003.</t>
  </si>
  <si>
    <t>.20014003..</t>
  </si>
  <si>
    <t>.20014004.</t>
  </si>
  <si>
    <t>....20014005.....</t>
  </si>
  <si>
    <t>....20014005......</t>
  </si>
  <si>
    <t>....20014005.......</t>
  </si>
  <si>
    <t>.....20014005.......</t>
  </si>
  <si>
    <t>......20014005.......</t>
  </si>
  <si>
    <t>......20014005........</t>
  </si>
  <si>
    <t>......20014005.........</t>
  </si>
  <si>
    <t>.......20014005.........</t>
  </si>
  <si>
    <t>........20014005.........</t>
  </si>
  <si>
    <t>.........20014005..........</t>
  </si>
  <si>
    <t>.........20014005...........</t>
  </si>
  <si>
    <t>..........20014005...........</t>
  </si>
  <si>
    <t>...........20014005...........</t>
  </si>
  <si>
    <t>...........20014005............</t>
  </si>
  <si>
    <t>...........20014005.............</t>
  </si>
  <si>
    <t>............20014005.............</t>
  </si>
  <si>
    <t>.............20014005.............</t>
  </si>
  <si>
    <t>.............20014005..............</t>
  </si>
  <si>
    <t>.............20014005...............</t>
  </si>
  <si>
    <t>.............20014005................</t>
  </si>
  <si>
    <t>.............20014005.................</t>
  </si>
  <si>
    <t>.............20014005..................</t>
  </si>
  <si>
    <t>..............20014005..................</t>
  </si>
  <si>
    <t>...20014007..</t>
  </si>
  <si>
    <t>..20014007..</t>
  </si>
  <si>
    <t>..20014007...</t>
  </si>
  <si>
    <t>...20014007...</t>
  </si>
  <si>
    <t>...20014007....</t>
  </si>
  <si>
    <t>...20014007.....</t>
  </si>
  <si>
    <t>....20014007.....</t>
  </si>
  <si>
    <t>....20014007......</t>
  </si>
  <si>
    <t>.....20014007......</t>
  </si>
  <si>
    <t xml:space="preserve">Obec Alekšince, </t>
  </si>
  <si>
    <t xml:space="preserve">Obec Báb, </t>
  </si>
  <si>
    <t xml:space="preserve">Obec Bádice, </t>
  </si>
  <si>
    <t xml:space="preserve">Obec Belince, </t>
  </si>
  <si>
    <t xml:space="preserve">Obec Branč, </t>
  </si>
  <si>
    <t xml:space="preserve">Obec Cabaj - Čápor, </t>
  </si>
  <si>
    <t xml:space="preserve">Obec Čab, </t>
  </si>
  <si>
    <t xml:space="preserve">Obec Čakajovce, </t>
  </si>
  <si>
    <t xml:space="preserve">Obec Čeľadice, </t>
  </si>
  <si>
    <t xml:space="preserve">Obec Čermany, </t>
  </si>
  <si>
    <t xml:space="preserve">Obec Golianovo, </t>
  </si>
  <si>
    <t xml:space="preserve">Obec Hájske, </t>
  </si>
  <si>
    <t xml:space="preserve">Obec Horná Kráľová, </t>
  </si>
  <si>
    <t xml:space="preserve">Obec Horné Lefantovce, </t>
  </si>
  <si>
    <t xml:space="preserve">Obec Hosťová, </t>
  </si>
  <si>
    <t xml:space="preserve">Obec Hruboňovo, </t>
  </si>
  <si>
    <t xml:space="preserve">Obec Hrušovany, </t>
  </si>
  <si>
    <t xml:space="preserve">Obec Ivanka pri Nitre, </t>
  </si>
  <si>
    <t xml:space="preserve">Obec Jacovce, </t>
  </si>
  <si>
    <t xml:space="preserve">Obec Jarok, </t>
  </si>
  <si>
    <t xml:space="preserve">Obec Jelenec, </t>
  </si>
  <si>
    <t xml:space="preserve">Obec Jelšovce, </t>
  </si>
  <si>
    <t xml:space="preserve">Obec Kamanová, </t>
  </si>
  <si>
    <t xml:space="preserve">Obec Kolíňany, </t>
  </si>
  <si>
    <t xml:space="preserve">Obec Koniarovce, </t>
  </si>
  <si>
    <t xml:space="preserve">Obec Lehota, </t>
  </si>
  <si>
    <t xml:space="preserve">Obec Ludanice, </t>
  </si>
  <si>
    <t xml:space="preserve">Obec Ľudovítová, </t>
  </si>
  <si>
    <t xml:space="preserve">Obec Lužianky, </t>
  </si>
  <si>
    <t xml:space="preserve">Obec Malé Zálužie, </t>
  </si>
  <si>
    <t xml:space="preserve">Obec Malý Cetín, </t>
  </si>
  <si>
    <t xml:space="preserve">Obec Močenok, </t>
  </si>
  <si>
    <t xml:space="preserve">Obec Mojmírovce, </t>
  </si>
  <si>
    <t xml:space="preserve">Obec Nitrianske Hrnčiarovce, </t>
  </si>
  <si>
    <t xml:space="preserve">Obec Nové Sady, </t>
  </si>
  <si>
    <t xml:space="preserve">Obec Paňa, </t>
  </si>
  <si>
    <t xml:space="preserve">Obec Podhorany, </t>
  </si>
  <si>
    <t xml:space="preserve">Obec Podhradie, </t>
  </si>
  <si>
    <t xml:space="preserve">Obec Pohranice, </t>
  </si>
  <si>
    <t xml:space="preserve">Obec Poľný Kesov, </t>
  </si>
  <si>
    <t xml:space="preserve">Obec Prašice, </t>
  </si>
  <si>
    <t xml:space="preserve">Obec Preseľany, </t>
  </si>
  <si>
    <t xml:space="preserve">Obec Rajčany, </t>
  </si>
  <si>
    <t xml:space="preserve">Obec Rišňovce, </t>
  </si>
  <si>
    <t xml:space="preserve">Obec Svätoplukovo, </t>
  </si>
  <si>
    <t xml:space="preserve">Obec Štefanovičová, </t>
  </si>
  <si>
    <t xml:space="preserve">Obec Štitáre, </t>
  </si>
  <si>
    <t xml:space="preserve">Obec Šurianky, </t>
  </si>
  <si>
    <t xml:space="preserve">Obec Tvrdomestice, </t>
  </si>
  <si>
    <t xml:space="preserve">Obec Veľká Dolina, </t>
  </si>
  <si>
    <t xml:space="preserve">Obec Veľké Zálužie, </t>
  </si>
  <si>
    <t xml:space="preserve">Obec Veľký Cetín, </t>
  </si>
  <si>
    <t xml:space="preserve">Obec Veľký Lapáš, </t>
  </si>
  <si>
    <t xml:space="preserve">Obec Vinodol, </t>
  </si>
  <si>
    <t xml:space="preserve">Obec Výčapy - Opatovce, </t>
  </si>
  <si>
    <t xml:space="preserve">Obec Zbehy, </t>
  </si>
  <si>
    <t xml:space="preserve">Obec Žirany, </t>
  </si>
  <si>
    <t>Názov: Obec Alekšince</t>
  </si>
  <si>
    <t>Názov: Obec Báb</t>
  </si>
  <si>
    <t>Názov: Obec Bádice</t>
  </si>
  <si>
    <t>Názov: Obec Belince</t>
  </si>
  <si>
    <t>Názov: Obec Branč</t>
  </si>
  <si>
    <t>Názov: Obec Cabaj - Čápor</t>
  </si>
  <si>
    <t>Názov: Obec Čab</t>
  </si>
  <si>
    <t>Názov: Obec Čakajovce</t>
  </si>
  <si>
    <t>Názov: Obec Čeľadice</t>
  </si>
  <si>
    <t>Názov: Obec Čermany</t>
  </si>
  <si>
    <t>Názov: Obec Golianovo</t>
  </si>
  <si>
    <t>Názov: Obec Hájske</t>
  </si>
  <si>
    <t>Názov: Obec Horná Kráľová</t>
  </si>
  <si>
    <t>Názov: Obec Horné Lefantovce</t>
  </si>
  <si>
    <t>Názov: Obec Hosťová</t>
  </si>
  <si>
    <t>Názov: Obec Hruboňovo</t>
  </si>
  <si>
    <t>Názov: Obec Hrušovany</t>
  </si>
  <si>
    <t>Názov: Obec Ivanka pri Nitre</t>
  </si>
  <si>
    <t>Názov: Obec Jacovce</t>
  </si>
  <si>
    <t>Názov: Obec Jarok</t>
  </si>
  <si>
    <t>Názov: Obec Jelenec</t>
  </si>
  <si>
    <t>Názov: Obec Jelšovce</t>
  </si>
  <si>
    <t>Názov: Obec Kamanová</t>
  </si>
  <si>
    <t>Názov: Obec Kolíňany</t>
  </si>
  <si>
    <t>Názov: Obec Koniarovce</t>
  </si>
  <si>
    <t>Názov: Obec Lehota</t>
  </si>
  <si>
    <t>Názov: Obec Ludanice</t>
  </si>
  <si>
    <t>Názov: Obec Ľudovítová</t>
  </si>
  <si>
    <t>Názov: Obec Lužianky</t>
  </si>
  <si>
    <t>Názov: Obec Malé Zálužie</t>
  </si>
  <si>
    <t>Názov: Obec Malý Cetín</t>
  </si>
  <si>
    <t>Názov: Obec Močenok</t>
  </si>
  <si>
    <t>Názov: Obec Mojmírovce</t>
  </si>
  <si>
    <t>Názov: Obec Nitrianske Hrnčiarovce</t>
  </si>
  <si>
    <t>Názov: Obec Nové Sady</t>
  </si>
  <si>
    <t>Názov: Obec Paňa</t>
  </si>
  <si>
    <t>Názov: Obec Podhorany</t>
  </si>
  <si>
    <t>Názov: Obec Podhradie</t>
  </si>
  <si>
    <t>Názov: Obec Pohranice</t>
  </si>
  <si>
    <t>Názov: Obec Poľný Kesov</t>
  </si>
  <si>
    <t>Názov: Obec Prašice</t>
  </si>
  <si>
    <t>Názov: Obec Preseľany</t>
  </si>
  <si>
    <t>Názov: Obec Rajčany</t>
  </si>
  <si>
    <t>Názov: Obec Rišňovce</t>
  </si>
  <si>
    <t>Názov: Obec Svätoplukovo</t>
  </si>
  <si>
    <t>Názov: Obec Štefanovičová</t>
  </si>
  <si>
    <t>Názov: Obec Štitáre</t>
  </si>
  <si>
    <t>Názov: Obec Šurianky</t>
  </si>
  <si>
    <t>Názov: Obec Tvrdomestice</t>
  </si>
  <si>
    <t>Názov: Obec Veľká Dolina</t>
  </si>
  <si>
    <t>Názov: Obec Veľké Zálužie</t>
  </si>
  <si>
    <t>Názov: Obec Veľký Cetín</t>
  </si>
  <si>
    <t>Názov: Obec Veľký Lapáš</t>
  </si>
  <si>
    <t>Názov: Obec Vinodol</t>
  </si>
  <si>
    <t>Názov: Obec Výčapy - Opatovce</t>
  </si>
  <si>
    <t>Názov: Obec Zbehy</t>
  </si>
  <si>
    <t>Názov: Obec Žirany</t>
  </si>
  <si>
    <t>Z</t>
  </si>
  <si>
    <t>LEN 20tky</t>
  </si>
  <si>
    <t>......200101......</t>
  </si>
  <si>
    <t>....190805...</t>
  </si>
  <si>
    <t>...190805....</t>
  </si>
  <si>
    <t>.170107..</t>
  </si>
  <si>
    <t>190304.</t>
  </si>
  <si>
    <t>.200121.</t>
  </si>
  <si>
    <t>...200136....</t>
  </si>
  <si>
    <t>...200125....</t>
  </si>
  <si>
    <t>.....200133.....</t>
  </si>
  <si>
    <t>.....200133.......</t>
  </si>
  <si>
    <t xml:space="preserve">200125. </t>
  </si>
  <si>
    <t>......200140......</t>
  </si>
  <si>
    <t>.200134..</t>
  </si>
  <si>
    <t>.....200133......</t>
  </si>
  <si>
    <t>200139.</t>
  </si>
  <si>
    <t>.200138.</t>
  </si>
  <si>
    <t>.200140..</t>
  </si>
  <si>
    <t>.......200140........</t>
  </si>
  <si>
    <t>..............20014001...................</t>
  </si>
  <si>
    <t>....20014002.....</t>
  </si>
  <si>
    <t>.................20014001....................</t>
  </si>
  <si>
    <t>..............20014001..................</t>
  </si>
  <si>
    <t>.....200140.......</t>
  </si>
  <si>
    <t>..20014003..</t>
  </si>
  <si>
    <t>.............20014001..................</t>
  </si>
  <si>
    <t>......200140........</t>
  </si>
  <si>
    <t>200308.</t>
  </si>
  <si>
    <t>...............20014001...................</t>
  </si>
  <si>
    <t>................20014005....................</t>
  </si>
  <si>
    <t>................20014005...................</t>
  </si>
  <si>
    <t>...200201...</t>
  </si>
  <si>
    <t>..............20014005...................</t>
  </si>
  <si>
    <t>..............20014002.................</t>
  </si>
  <si>
    <t>...............20014002.................</t>
  </si>
  <si>
    <t>20014004.</t>
  </si>
  <si>
    <t>..............20014001...........</t>
  </si>
  <si>
    <t>................20014001...................</t>
  </si>
  <si>
    <t>...............20014002..................</t>
  </si>
  <si>
    <t>.................20014001...................</t>
  </si>
  <si>
    <t>...............20014005...................</t>
  </si>
  <si>
    <t>.............20014002................</t>
  </si>
  <si>
    <t>.................20014005....................</t>
  </si>
  <si>
    <t>.20014004..</t>
  </si>
  <si>
    <t>........20014005..........</t>
  </si>
  <si>
    <t>.............20014002.................</t>
  </si>
  <si>
    <t>.................20014005.....................</t>
  </si>
  <si>
    <t>170107.</t>
  </si>
  <si>
    <t>170904.</t>
  </si>
  <si>
    <t>.180103.</t>
  </si>
  <si>
    <t>190805.</t>
  </si>
  <si>
    <t>.190805.</t>
  </si>
  <si>
    <t>..190805..</t>
  </si>
  <si>
    <t>..200101...</t>
  </si>
  <si>
    <t>...200101....</t>
  </si>
  <si>
    <t>....200101....</t>
  </si>
  <si>
    <t>..200108...</t>
  </si>
  <si>
    <t>....200108....</t>
  </si>
  <si>
    <t>200115</t>
  </si>
  <si>
    <t>200125.</t>
  </si>
  <si>
    <t>..200125..</t>
  </si>
  <si>
    <t>200134</t>
  </si>
  <si>
    <t>200135.</t>
  </si>
  <si>
    <t>.200135.</t>
  </si>
  <si>
    <t>200136.</t>
  </si>
  <si>
    <t>.200136.</t>
  </si>
  <si>
    <t>.200140.</t>
  </si>
  <si>
    <t>..200140..</t>
  </si>
  <si>
    <t>.....200140........</t>
  </si>
  <si>
    <t>..200201...</t>
  </si>
  <si>
    <t>200307.</t>
  </si>
  <si>
    <t>.............20014001..............</t>
  </si>
  <si>
    <t>............20014002..............</t>
  </si>
  <si>
    <t>...20014005....</t>
  </si>
  <si>
    <t>....20014005....</t>
  </si>
  <si>
    <t>.20014007.</t>
  </si>
  <si>
    <t>....20014007...</t>
  </si>
  <si>
    <t>cín</t>
  </si>
  <si>
    <t>......200101.......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</si>
</sst>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center"/>
    </xf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10" fontId="8" fillId="0" borderId="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15" fillId="0" borderId="0" xfId="0" applyFont="1"/>
    <xf numFmtId="0" fontId="15" fillId="2" borderId="0" xfId="0" applyFont="1" applyFill="1"/>
    <xf numFmtId="0" fontId="15" fillId="5" borderId="0" xfId="0" applyFont="1" applyFill="1"/>
    <xf numFmtId="0" fontId="15" fillId="5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0" fillId="2" borderId="0" xfId="0" applyFill="1"/>
    <xf numFmtId="0" fontId="15" fillId="0" borderId="0" xfId="0" applyFont="1" applyAlignment="1">
      <alignment horizontal="left"/>
    </xf>
    <xf numFmtId="0" fontId="0" fillId="0" borderId="23" xfId="0" applyBorder="1"/>
    <xf numFmtId="0" fontId="15" fillId="2" borderId="18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0" borderId="19" xfId="0" applyFont="1" applyBorder="1"/>
    <xf numFmtId="0" fontId="15" fillId="2" borderId="19" xfId="0" applyFont="1" applyFill="1" applyBorder="1"/>
    <xf numFmtId="0" fontId="15" fillId="2" borderId="20" xfId="0" applyFont="1" applyFill="1" applyBorder="1"/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165" fontId="0" fillId="0" borderId="21" xfId="0" applyNumberFormat="1" applyBorder="1" applyAlignment="1">
      <alignment horizontal="center"/>
    </xf>
    <xf numFmtId="0" fontId="0" fillId="6" borderId="0" xfId="0" applyFill="1"/>
    <xf numFmtId="0" fontId="15" fillId="6" borderId="0" xfId="0" applyFont="1" applyFill="1" applyAlignment="1">
      <alignment horizontal="left"/>
    </xf>
    <xf numFmtId="0" fontId="0" fillId="0" borderId="4" xfId="0" applyBorder="1"/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1" xfId="0" applyBorder="1"/>
    <xf numFmtId="49" fontId="2" fillId="0" borderId="21" xfId="1" applyNumberFormat="1" applyFont="1" applyBorder="1"/>
    <xf numFmtId="2" fontId="0" fillId="0" borderId="21" xfId="0" applyNumberFormat="1" applyBorder="1"/>
    <xf numFmtId="10" fontId="14" fillId="4" borderId="21" xfId="2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2" fontId="18" fillId="0" borderId="0" xfId="2" applyNumberFormat="1" applyFont="1" applyAlignment="1">
      <alignment horizontal="left"/>
    </xf>
    <xf numFmtId="0" fontId="14" fillId="4" borderId="2" xfId="2" applyNumberFormat="1" applyFont="1" applyFill="1" applyBorder="1" applyAlignment="1">
      <alignment horizontal="center" vertical="center"/>
    </xf>
    <xf numFmtId="0" fontId="0" fillId="0" borderId="21" xfId="0" applyBorder="1"/>
    <xf numFmtId="164" fontId="0" fillId="0" borderId="21" xfId="0" applyNumberFormat="1" applyBorder="1"/>
    <xf numFmtId="0" fontId="0" fillId="0" borderId="2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0" fontId="8" fillId="2" borderId="1" xfId="0" applyNumberFormat="1" applyFont="1" applyFill="1" applyBorder="1" applyAlignment="1">
      <alignment horizontal="center" vertical="center"/>
    </xf>
    <xf numFmtId="10" fontId="8" fillId="2" borderId="21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3">
    <cellStyle name="Normálna" xfId="0" builtinId="0"/>
    <cellStyle name="Normálna 4" xfId="1" xr:uid="{00000000-0005-0000-0000-000000000000}"/>
    <cellStyle name="Percentá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1A018C6-BD0C-4E00-A5D5-B9C4D749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830426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workbookViewId="0">
      <pane xSplit="6" ySplit="2" topLeftCell="G3" activePane="bottomRight" state="frozen"/>
      <selection pane="topRight" activeCell="G1" sqref="G1"/>
      <selection pane="bottomLeft" activeCell="A4" sqref="A4"/>
      <selection pane="bottomRight" activeCell="AF9" sqref="AF9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3" width="12.7109375" customWidth="1"/>
    <col min="44" max="44" width="10.140625" bestFit="1" customWidth="1"/>
    <col min="45" max="45" width="13.5703125" style="68" customWidth="1"/>
    <col min="46" max="46" width="15.28515625" customWidth="1"/>
    <col min="48" max="48" width="16.5703125" customWidth="1"/>
    <col min="229" max="229" width="22.28515625" customWidth="1"/>
    <col min="242" max="242" width="12.85546875" customWidth="1"/>
    <col min="246" max="246" width="25.42578125" customWidth="1"/>
    <col min="485" max="485" width="22.28515625" customWidth="1"/>
    <col min="498" max="498" width="12.85546875" customWidth="1"/>
    <col min="502" max="502" width="25.42578125" customWidth="1"/>
    <col min="741" max="741" width="22.28515625" customWidth="1"/>
    <col min="754" max="754" width="12.85546875" customWidth="1"/>
    <col min="758" max="758" width="25.42578125" customWidth="1"/>
    <col min="997" max="997" width="22.28515625" customWidth="1"/>
    <col min="1010" max="1010" width="12.85546875" customWidth="1"/>
    <col min="1014" max="1014" width="25.42578125" customWidth="1"/>
    <col min="1253" max="1253" width="22.28515625" customWidth="1"/>
    <col min="1266" max="1266" width="12.85546875" customWidth="1"/>
    <col min="1270" max="1270" width="25.42578125" customWidth="1"/>
    <col min="1509" max="1509" width="22.28515625" customWidth="1"/>
    <col min="1522" max="1522" width="12.85546875" customWidth="1"/>
    <col min="1526" max="1526" width="25.42578125" customWidth="1"/>
    <col min="1765" max="1765" width="22.28515625" customWidth="1"/>
    <col min="1778" max="1778" width="12.85546875" customWidth="1"/>
    <col min="1782" max="1782" width="25.42578125" customWidth="1"/>
    <col min="2021" max="2021" width="22.28515625" customWidth="1"/>
    <col min="2034" max="2034" width="12.85546875" customWidth="1"/>
    <col min="2038" max="2038" width="25.42578125" customWidth="1"/>
    <col min="2277" max="2277" width="22.28515625" customWidth="1"/>
    <col min="2290" max="2290" width="12.85546875" customWidth="1"/>
    <col min="2294" max="2294" width="25.42578125" customWidth="1"/>
    <col min="2533" max="2533" width="22.28515625" customWidth="1"/>
    <col min="2546" max="2546" width="12.85546875" customWidth="1"/>
    <col min="2550" max="2550" width="25.42578125" customWidth="1"/>
    <col min="2789" max="2789" width="22.28515625" customWidth="1"/>
    <col min="2802" max="2802" width="12.85546875" customWidth="1"/>
    <col min="2806" max="2806" width="25.42578125" customWidth="1"/>
    <col min="3045" max="3045" width="22.28515625" customWidth="1"/>
    <col min="3058" max="3058" width="12.85546875" customWidth="1"/>
    <col min="3062" max="3062" width="25.42578125" customWidth="1"/>
    <col min="3301" max="3301" width="22.28515625" customWidth="1"/>
    <col min="3314" max="3314" width="12.85546875" customWidth="1"/>
    <col min="3318" max="3318" width="25.42578125" customWidth="1"/>
    <col min="3557" max="3557" width="22.28515625" customWidth="1"/>
    <col min="3570" max="3570" width="12.85546875" customWidth="1"/>
    <col min="3574" max="3574" width="25.42578125" customWidth="1"/>
    <col min="3813" max="3813" width="22.28515625" customWidth="1"/>
    <col min="3826" max="3826" width="12.85546875" customWidth="1"/>
    <col min="3830" max="3830" width="25.42578125" customWidth="1"/>
    <col min="4069" max="4069" width="22.28515625" customWidth="1"/>
    <col min="4082" max="4082" width="12.85546875" customWidth="1"/>
    <col min="4086" max="4086" width="25.42578125" customWidth="1"/>
    <col min="4325" max="4325" width="22.28515625" customWidth="1"/>
    <col min="4338" max="4338" width="12.85546875" customWidth="1"/>
    <col min="4342" max="4342" width="25.42578125" customWidth="1"/>
    <col min="4581" max="4581" width="22.28515625" customWidth="1"/>
    <col min="4594" max="4594" width="12.85546875" customWidth="1"/>
    <col min="4598" max="4598" width="25.42578125" customWidth="1"/>
    <col min="4837" max="4837" width="22.28515625" customWidth="1"/>
    <col min="4850" max="4850" width="12.85546875" customWidth="1"/>
    <col min="4854" max="4854" width="25.42578125" customWidth="1"/>
    <col min="5093" max="5093" width="22.28515625" customWidth="1"/>
    <col min="5106" max="5106" width="12.85546875" customWidth="1"/>
    <col min="5110" max="5110" width="25.42578125" customWidth="1"/>
    <col min="5349" max="5349" width="22.28515625" customWidth="1"/>
    <col min="5362" max="5362" width="12.85546875" customWidth="1"/>
    <col min="5366" max="5366" width="25.42578125" customWidth="1"/>
    <col min="5605" max="5605" width="22.28515625" customWidth="1"/>
    <col min="5618" max="5618" width="12.85546875" customWidth="1"/>
    <col min="5622" max="5622" width="25.42578125" customWidth="1"/>
    <col min="5861" max="5861" width="22.28515625" customWidth="1"/>
    <col min="5874" max="5874" width="12.85546875" customWidth="1"/>
    <col min="5878" max="5878" width="25.42578125" customWidth="1"/>
    <col min="6117" max="6117" width="22.28515625" customWidth="1"/>
    <col min="6130" max="6130" width="12.85546875" customWidth="1"/>
    <col min="6134" max="6134" width="25.42578125" customWidth="1"/>
    <col min="6373" max="6373" width="22.28515625" customWidth="1"/>
    <col min="6386" max="6386" width="12.85546875" customWidth="1"/>
    <col min="6390" max="6390" width="25.42578125" customWidth="1"/>
    <col min="6629" max="6629" width="22.28515625" customWidth="1"/>
    <col min="6642" max="6642" width="12.85546875" customWidth="1"/>
    <col min="6646" max="6646" width="25.42578125" customWidth="1"/>
    <col min="6885" max="6885" width="22.28515625" customWidth="1"/>
    <col min="6898" max="6898" width="12.85546875" customWidth="1"/>
    <col min="6902" max="6902" width="25.42578125" customWidth="1"/>
    <col min="7141" max="7141" width="22.28515625" customWidth="1"/>
    <col min="7154" max="7154" width="12.85546875" customWidth="1"/>
    <col min="7158" max="7158" width="25.42578125" customWidth="1"/>
    <col min="7397" max="7397" width="22.28515625" customWidth="1"/>
    <col min="7410" max="7410" width="12.85546875" customWidth="1"/>
    <col min="7414" max="7414" width="25.42578125" customWidth="1"/>
    <col min="7653" max="7653" width="22.28515625" customWidth="1"/>
    <col min="7666" max="7666" width="12.85546875" customWidth="1"/>
    <col min="7670" max="7670" width="25.42578125" customWidth="1"/>
    <col min="7909" max="7909" width="22.28515625" customWidth="1"/>
    <col min="7922" max="7922" width="12.85546875" customWidth="1"/>
    <col min="7926" max="7926" width="25.42578125" customWidth="1"/>
    <col min="8165" max="8165" width="22.28515625" customWidth="1"/>
    <col min="8178" max="8178" width="12.85546875" customWidth="1"/>
    <col min="8182" max="8182" width="25.42578125" customWidth="1"/>
    <col min="8421" max="8421" width="22.28515625" customWidth="1"/>
    <col min="8434" max="8434" width="12.85546875" customWidth="1"/>
    <col min="8438" max="8438" width="25.42578125" customWidth="1"/>
    <col min="8677" max="8677" width="22.28515625" customWidth="1"/>
    <col min="8690" max="8690" width="12.85546875" customWidth="1"/>
    <col min="8694" max="8694" width="25.42578125" customWidth="1"/>
    <col min="8933" max="8933" width="22.28515625" customWidth="1"/>
    <col min="8946" max="8946" width="12.85546875" customWidth="1"/>
    <col min="8950" max="8950" width="25.42578125" customWidth="1"/>
    <col min="9189" max="9189" width="22.28515625" customWidth="1"/>
    <col min="9202" max="9202" width="12.85546875" customWidth="1"/>
    <col min="9206" max="9206" width="25.42578125" customWidth="1"/>
    <col min="9445" max="9445" width="22.28515625" customWidth="1"/>
    <col min="9458" max="9458" width="12.85546875" customWidth="1"/>
    <col min="9462" max="9462" width="25.42578125" customWidth="1"/>
    <col min="9701" max="9701" width="22.28515625" customWidth="1"/>
    <col min="9714" max="9714" width="12.85546875" customWidth="1"/>
    <col min="9718" max="9718" width="25.42578125" customWidth="1"/>
    <col min="9957" max="9957" width="22.28515625" customWidth="1"/>
    <col min="9970" max="9970" width="12.85546875" customWidth="1"/>
    <col min="9974" max="9974" width="25.42578125" customWidth="1"/>
    <col min="10213" max="10213" width="22.28515625" customWidth="1"/>
    <col min="10226" max="10226" width="12.85546875" customWidth="1"/>
    <col min="10230" max="10230" width="25.42578125" customWidth="1"/>
    <col min="10469" max="10469" width="22.28515625" customWidth="1"/>
    <col min="10482" max="10482" width="12.85546875" customWidth="1"/>
    <col min="10486" max="10486" width="25.42578125" customWidth="1"/>
    <col min="10725" max="10725" width="22.28515625" customWidth="1"/>
    <col min="10738" max="10738" width="12.85546875" customWidth="1"/>
    <col min="10742" max="10742" width="25.42578125" customWidth="1"/>
    <col min="10981" max="10981" width="22.28515625" customWidth="1"/>
    <col min="10994" max="10994" width="12.85546875" customWidth="1"/>
    <col min="10998" max="10998" width="25.42578125" customWidth="1"/>
    <col min="11237" max="11237" width="22.28515625" customWidth="1"/>
    <col min="11250" max="11250" width="12.85546875" customWidth="1"/>
    <col min="11254" max="11254" width="25.42578125" customWidth="1"/>
    <col min="11493" max="11493" width="22.28515625" customWidth="1"/>
    <col min="11506" max="11506" width="12.85546875" customWidth="1"/>
    <col min="11510" max="11510" width="25.42578125" customWidth="1"/>
    <col min="11749" max="11749" width="22.28515625" customWidth="1"/>
    <col min="11762" max="11762" width="12.85546875" customWidth="1"/>
    <col min="11766" max="11766" width="25.42578125" customWidth="1"/>
    <col min="12005" max="12005" width="22.28515625" customWidth="1"/>
    <col min="12018" max="12018" width="12.85546875" customWidth="1"/>
    <col min="12022" max="12022" width="25.42578125" customWidth="1"/>
    <col min="12261" max="12261" width="22.28515625" customWidth="1"/>
    <col min="12274" max="12274" width="12.85546875" customWidth="1"/>
    <col min="12278" max="12278" width="25.42578125" customWidth="1"/>
    <col min="12517" max="12517" width="22.28515625" customWidth="1"/>
    <col min="12530" max="12530" width="12.85546875" customWidth="1"/>
    <col min="12534" max="12534" width="25.42578125" customWidth="1"/>
    <col min="12773" max="12773" width="22.28515625" customWidth="1"/>
    <col min="12786" max="12786" width="12.85546875" customWidth="1"/>
    <col min="12790" max="12790" width="25.42578125" customWidth="1"/>
    <col min="13029" max="13029" width="22.28515625" customWidth="1"/>
    <col min="13042" max="13042" width="12.85546875" customWidth="1"/>
    <col min="13046" max="13046" width="25.42578125" customWidth="1"/>
    <col min="13285" max="13285" width="22.28515625" customWidth="1"/>
    <col min="13298" max="13298" width="12.85546875" customWidth="1"/>
    <col min="13302" max="13302" width="25.42578125" customWidth="1"/>
    <col min="13541" max="13541" width="22.28515625" customWidth="1"/>
    <col min="13554" max="13554" width="12.85546875" customWidth="1"/>
    <col min="13558" max="13558" width="25.42578125" customWidth="1"/>
    <col min="13797" max="13797" width="22.28515625" customWidth="1"/>
    <col min="13810" max="13810" width="12.85546875" customWidth="1"/>
    <col min="13814" max="13814" width="25.42578125" customWidth="1"/>
    <col min="14053" max="14053" width="22.28515625" customWidth="1"/>
    <col min="14066" max="14066" width="12.85546875" customWidth="1"/>
    <col min="14070" max="14070" width="25.42578125" customWidth="1"/>
    <col min="14309" max="14309" width="22.28515625" customWidth="1"/>
    <col min="14322" max="14322" width="12.85546875" customWidth="1"/>
    <col min="14326" max="14326" width="25.42578125" customWidth="1"/>
    <col min="14565" max="14565" width="22.28515625" customWidth="1"/>
    <col min="14578" max="14578" width="12.85546875" customWidth="1"/>
    <col min="14582" max="14582" width="25.42578125" customWidth="1"/>
    <col min="14821" max="14821" width="22.28515625" customWidth="1"/>
    <col min="14834" max="14834" width="12.85546875" customWidth="1"/>
    <col min="14838" max="14838" width="25.42578125" customWidth="1"/>
    <col min="15077" max="15077" width="22.28515625" customWidth="1"/>
    <col min="15090" max="15090" width="12.85546875" customWidth="1"/>
    <col min="15094" max="15094" width="25.42578125" customWidth="1"/>
    <col min="15333" max="15333" width="22.28515625" customWidth="1"/>
    <col min="15346" max="15346" width="12.85546875" customWidth="1"/>
    <col min="15350" max="15350" width="25.42578125" customWidth="1"/>
    <col min="15589" max="15589" width="22.28515625" customWidth="1"/>
    <col min="15602" max="15602" width="12.85546875" customWidth="1"/>
    <col min="15606" max="15606" width="25.42578125" customWidth="1"/>
    <col min="15845" max="15845" width="22.28515625" customWidth="1"/>
    <col min="15858" max="15858" width="12.85546875" customWidth="1"/>
    <col min="15862" max="15862" width="25.42578125" customWidth="1"/>
    <col min="16101" max="16101" width="22.28515625" customWidth="1"/>
    <col min="16114" max="16114" width="12.85546875" customWidth="1"/>
    <col min="16118" max="16118" width="25.42578125" customWidth="1"/>
  </cols>
  <sheetData>
    <row r="1" spans="1:47" ht="51" customHeight="1" x14ac:dyDescent="0.25">
      <c r="A1" s="46"/>
      <c r="B1" s="51"/>
      <c r="C1" s="77" t="s">
        <v>116</v>
      </c>
      <c r="D1" s="77"/>
      <c r="E1" s="51"/>
      <c r="F1" s="47"/>
      <c r="G1" s="52" t="s">
        <v>183</v>
      </c>
      <c r="H1" s="53" t="s">
        <v>117</v>
      </c>
      <c r="I1" s="52" t="s">
        <v>184</v>
      </c>
      <c r="J1" s="54" t="s">
        <v>185</v>
      </c>
      <c r="K1" s="52" t="s">
        <v>206</v>
      </c>
      <c r="L1" s="53" t="s">
        <v>118</v>
      </c>
      <c r="M1" s="53" t="s">
        <v>119</v>
      </c>
      <c r="N1" s="55" t="s">
        <v>120</v>
      </c>
      <c r="O1" s="55" t="s">
        <v>121</v>
      </c>
      <c r="P1" s="55" t="s">
        <v>155</v>
      </c>
      <c r="Q1" s="55" t="s">
        <v>122</v>
      </c>
      <c r="R1" s="52" t="s">
        <v>186</v>
      </c>
      <c r="S1" s="52" t="s">
        <v>187</v>
      </c>
      <c r="T1" s="52" t="s">
        <v>188</v>
      </c>
      <c r="U1" s="52" t="s">
        <v>189</v>
      </c>
      <c r="V1" s="54" t="s">
        <v>190</v>
      </c>
      <c r="W1" s="54" t="s">
        <v>191</v>
      </c>
      <c r="X1" s="54" t="s">
        <v>192</v>
      </c>
      <c r="Y1" s="52" t="s">
        <v>193</v>
      </c>
      <c r="Z1" s="52" t="s">
        <v>194</v>
      </c>
      <c r="AA1" s="52" t="s">
        <v>195</v>
      </c>
      <c r="AB1" s="52" t="s">
        <v>196</v>
      </c>
      <c r="AC1" s="52" t="s">
        <v>197</v>
      </c>
      <c r="AD1" s="53" t="s">
        <v>123</v>
      </c>
      <c r="AE1" s="53" t="s">
        <v>124</v>
      </c>
      <c r="AF1" s="52" t="s">
        <v>198</v>
      </c>
      <c r="AG1" s="54" t="s">
        <v>199</v>
      </c>
      <c r="AH1" s="54" t="s">
        <v>200</v>
      </c>
      <c r="AI1" s="54" t="s">
        <v>201</v>
      </c>
      <c r="AJ1" s="54" t="s">
        <v>202</v>
      </c>
      <c r="AK1" s="52" t="s">
        <v>203</v>
      </c>
      <c r="AL1" s="53" t="s">
        <v>125</v>
      </c>
      <c r="AM1" s="53" t="s">
        <v>153</v>
      </c>
      <c r="AN1" s="53" t="s">
        <v>154</v>
      </c>
      <c r="AO1" s="52" t="s">
        <v>204</v>
      </c>
      <c r="AP1" s="52" t="s">
        <v>515</v>
      </c>
      <c r="AQ1" s="56" t="s">
        <v>205</v>
      </c>
    </row>
    <row r="2" spans="1:47" ht="64.5" customHeight="1" thickBot="1" x14ac:dyDescent="0.3">
      <c r="A2" s="57" t="s">
        <v>126</v>
      </c>
      <c r="B2" s="19" t="s">
        <v>127</v>
      </c>
      <c r="C2" s="58" t="s">
        <v>128</v>
      </c>
      <c r="D2" s="59" t="s">
        <v>129</v>
      </c>
      <c r="E2" s="60" t="s">
        <v>150</v>
      </c>
      <c r="F2" s="63" t="s">
        <v>151</v>
      </c>
      <c r="G2" s="61" t="s">
        <v>63</v>
      </c>
      <c r="H2" s="61" t="s">
        <v>67</v>
      </c>
      <c r="I2" s="61">
        <v>200103</v>
      </c>
      <c r="J2" s="19">
        <v>200105</v>
      </c>
      <c r="K2" s="61">
        <v>200108</v>
      </c>
      <c r="L2" s="61">
        <v>200110</v>
      </c>
      <c r="M2" s="61">
        <v>200111</v>
      </c>
      <c r="N2" s="19" t="s">
        <v>74</v>
      </c>
      <c r="O2" s="19" t="s">
        <v>75</v>
      </c>
      <c r="P2" s="19">
        <v>200115</v>
      </c>
      <c r="Q2" s="19" t="s">
        <v>76</v>
      </c>
      <c r="R2" s="61" t="s">
        <v>77</v>
      </c>
      <c r="S2" s="61" t="s">
        <v>78</v>
      </c>
      <c r="T2" s="61" t="s">
        <v>80</v>
      </c>
      <c r="U2" s="61" t="s">
        <v>82</v>
      </c>
      <c r="V2" s="19" t="s">
        <v>83</v>
      </c>
      <c r="W2" s="19" t="s">
        <v>84</v>
      </c>
      <c r="X2" s="19" t="s">
        <v>85</v>
      </c>
      <c r="Y2" s="61" t="s">
        <v>86</v>
      </c>
      <c r="Z2" s="61">
        <v>200134</v>
      </c>
      <c r="AA2" s="61" t="s">
        <v>87</v>
      </c>
      <c r="AB2" s="61" t="s">
        <v>89</v>
      </c>
      <c r="AC2" s="61">
        <v>200138</v>
      </c>
      <c r="AD2" s="61" t="s">
        <v>91</v>
      </c>
      <c r="AE2" s="61" t="s">
        <v>92</v>
      </c>
      <c r="AF2" s="61" t="s">
        <v>93</v>
      </c>
      <c r="AG2" s="19" t="s">
        <v>94</v>
      </c>
      <c r="AH2" s="19" t="s">
        <v>95</v>
      </c>
      <c r="AI2" s="19" t="s">
        <v>96</v>
      </c>
      <c r="AJ2" s="19" t="s">
        <v>97</v>
      </c>
      <c r="AK2" s="61">
        <v>20014001</v>
      </c>
      <c r="AL2" s="61">
        <v>20014002</v>
      </c>
      <c r="AM2" s="61">
        <v>20014003</v>
      </c>
      <c r="AN2" s="61">
        <v>20014004</v>
      </c>
      <c r="AO2" s="61">
        <v>20014005</v>
      </c>
      <c r="AP2" s="61">
        <v>20014006</v>
      </c>
      <c r="AQ2" s="62">
        <v>20014007</v>
      </c>
      <c r="AS2" s="69" t="s">
        <v>152</v>
      </c>
      <c r="AT2" s="6"/>
      <c r="AU2" s="6"/>
    </row>
    <row r="3" spans="1:47" ht="16.5" thickBot="1" x14ac:dyDescent="0.3">
      <c r="A3" s="64">
        <v>44</v>
      </c>
      <c r="B3" s="65" t="s">
        <v>43</v>
      </c>
      <c r="C3" s="66">
        <f t="shared" ref="C3" si="0">SUM(G3:I3,K3:M3,R3:U3,Y3:AF3,AK3:AQ3)*1000</f>
        <v>509764.49999999994</v>
      </c>
      <c r="D3" s="66">
        <f t="shared" ref="D3" si="1">SUM(G3:AQ3)*1000</f>
        <v>878484.5</v>
      </c>
      <c r="E3" s="67">
        <f t="shared" ref="E3" si="2">C3/D3</f>
        <v>0.58027717051353778</v>
      </c>
      <c r="F3" s="71">
        <f t="shared" ref="F3" si="3">IF(AND(AS3&gt;0,AS3&lt;10),33,IF(AND(AS3&gt;10.01,AS3&lt;20),30,IF(AND(AS3&gt;20.01,AS3&lt;30),27,IF(AND(AS3&gt;30.01,AS3&lt;40),22,IF(AND(AS3&gt;40.01,AS3&lt;50),18,IF(AND(AS3&gt;50.01,AS3&lt;60),15,IF(AND(AS3&gt;60.01),11,11)))))))</f>
        <v>15</v>
      </c>
      <c r="G3" s="64">
        <f>SUM(Poklady!AR47:BE47)</f>
        <v>43.106499999999997</v>
      </c>
      <c r="H3" s="72">
        <f>SUM(Poklady!BG47:BH47)</f>
        <v>26.31</v>
      </c>
      <c r="I3" s="72">
        <f>SUM(Poklady!BI47)</f>
        <v>1.8360000000000001</v>
      </c>
      <c r="J3" s="73">
        <f>SUM(Poklady!BJ47)</f>
        <v>0.09</v>
      </c>
      <c r="K3" s="73">
        <f>0</f>
        <v>0</v>
      </c>
      <c r="L3" s="73">
        <f>SUM(Poklady!BX47:BY47)</f>
        <v>5.6</v>
      </c>
      <c r="M3" s="73">
        <f>SUM(Poklady!BZ47:CA47)</f>
        <v>0</v>
      </c>
      <c r="N3" s="72">
        <f>SUM(Poklady!CB47)</f>
        <v>0.35</v>
      </c>
      <c r="O3" s="72">
        <f>Poklady!CC47</f>
        <v>0</v>
      </c>
      <c r="P3" s="72">
        <f>SUM(Poklady!CD47)</f>
        <v>0</v>
      </c>
      <c r="Q3" s="72">
        <f>Poklady!CE47</f>
        <v>0.44999999999999996</v>
      </c>
      <c r="R3" s="72">
        <f>SUM(Poklady!CF47:CI47)</f>
        <v>0</v>
      </c>
      <c r="S3" s="72">
        <f>SUM(Poklady!CJ47:CN47)</f>
        <v>0.625</v>
      </c>
      <c r="T3" s="72">
        <f>SUM(Poklady!CO47:CX47)</f>
        <v>0.05</v>
      </c>
      <c r="U3" s="72">
        <f>SUM(Poklady!CY47:CZ47)</f>
        <v>0.05</v>
      </c>
      <c r="V3" s="72">
        <f>Poklady!DA47</f>
        <v>0.75</v>
      </c>
      <c r="W3" s="72">
        <f>Poklady!DB47</f>
        <v>0.95</v>
      </c>
      <c r="X3" s="72">
        <f>Poklady!DC47</f>
        <v>0</v>
      </c>
      <c r="Y3" s="72">
        <f>SUM(Poklady!DD47:DQ47)</f>
        <v>0</v>
      </c>
      <c r="Z3" s="72">
        <f>SUM(Poklady!DR47:DU47)</f>
        <v>0</v>
      </c>
      <c r="AA3" s="72">
        <f>SUM(Poklady!DV47:EB47)</f>
        <v>0.495</v>
      </c>
      <c r="AB3" s="72">
        <f>SUM(Poklady!EC47:EK47)</f>
        <v>0.88500000000000001</v>
      </c>
      <c r="AC3" s="72">
        <f>SUM(Poklady!EL47:EN47)</f>
        <v>0</v>
      </c>
      <c r="AD3" s="73">
        <f>SUM(Poklady!EO47:EQ47)</f>
        <v>47.47</v>
      </c>
      <c r="AE3" s="73">
        <f>SUM(Poklady!ER47:FI47)</f>
        <v>15.014000000000001</v>
      </c>
      <c r="AF3" s="72">
        <f>SUM(Poklady!FJ47:FP47)</f>
        <v>365.44999999999993</v>
      </c>
      <c r="AG3" s="72">
        <f>SUM(Poklady!FQ47)</f>
        <v>0</v>
      </c>
      <c r="AH3" s="72">
        <f>SUM(Poklady!FR47:FT47)</f>
        <v>331.66999999999996</v>
      </c>
      <c r="AI3" s="72">
        <f>SUM(Poklady!FU47:FY47)</f>
        <v>34.46</v>
      </c>
      <c r="AJ3" s="72">
        <f>SUM(Poklady!FZ47:GC47)</f>
        <v>0</v>
      </c>
      <c r="AK3" s="72">
        <f>SUM(Poklady!GD47:HP47)</f>
        <v>7.1999999999999995E-2</v>
      </c>
      <c r="AL3" s="72">
        <f>SUM(Poklady!HQ47:IY47)</f>
        <v>0.111</v>
      </c>
      <c r="AM3" s="72">
        <f>SUM(Poklady!IZ47:JD47)</f>
        <v>0</v>
      </c>
      <c r="AN3" s="72">
        <f>SUM(Poklady!JE47:JH47)</f>
        <v>0</v>
      </c>
      <c r="AO3" s="72">
        <f>SUM(Poklady!JI47:KU47)</f>
        <v>2.69</v>
      </c>
      <c r="AP3" s="72">
        <f>SUM(Poklady!KV47)</f>
        <v>0</v>
      </c>
      <c r="AQ3" s="74">
        <f>SUM(Poklady!KW47:LJ47)</f>
        <v>0</v>
      </c>
      <c r="AS3" s="70">
        <f t="shared" ref="AS3" si="4">(C3/D3)*100</f>
        <v>58.027717051353775</v>
      </c>
    </row>
    <row r="4" spans="1:47" x14ac:dyDescent="0.25">
      <c r="C4" s="7"/>
      <c r="D4" s="7"/>
    </row>
    <row r="5" spans="1:47" ht="16.5" thickBot="1" x14ac:dyDescent="0.3">
      <c r="G5" s="9"/>
    </row>
    <row r="6" spans="1:47" ht="15" customHeight="1" x14ac:dyDescent="0.25">
      <c r="B6" s="78" t="s">
        <v>130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10"/>
      <c r="P6" s="10"/>
      <c r="Q6" s="10"/>
      <c r="R6" s="10"/>
    </row>
    <row r="7" spans="1:47" ht="15" customHeight="1" thickBot="1" x14ac:dyDescent="0.3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10"/>
      <c r="P7" s="10"/>
      <c r="Q7" s="10"/>
      <c r="R7" s="10"/>
    </row>
    <row r="8" spans="1:47" x14ac:dyDescent="0.25">
      <c r="B8" s="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47" x14ac:dyDescent="0.25">
      <c r="B9" s="1"/>
      <c r="N9" s="2"/>
    </row>
    <row r="10" spans="1:47" x14ac:dyDescent="0.25">
      <c r="B10" s="1"/>
      <c r="N10" s="2"/>
    </row>
    <row r="11" spans="1:47" ht="15.75" thickBot="1" x14ac:dyDescent="0.3">
      <c r="B11" s="1"/>
      <c r="N11" s="2"/>
    </row>
    <row r="12" spans="1:47" ht="28.5" customHeight="1" thickBot="1" x14ac:dyDescent="0.35">
      <c r="B12" s="13" t="s">
        <v>131</v>
      </c>
      <c r="C12" s="84" t="s">
        <v>43</v>
      </c>
      <c r="D12" s="84"/>
      <c r="E12" s="84"/>
      <c r="F12" s="14"/>
      <c r="G12" s="14"/>
      <c r="H12" s="14"/>
      <c r="I12" s="14"/>
      <c r="J12" s="14"/>
      <c r="K12" s="14"/>
      <c r="L12" s="14"/>
      <c r="M12" s="14"/>
      <c r="N12" s="15"/>
      <c r="O12" s="16"/>
    </row>
    <row r="13" spans="1:47" ht="15.75" thickBot="1" x14ac:dyDescent="0.3">
      <c r="B13" s="17" t="s">
        <v>132</v>
      </c>
      <c r="C13" s="107" t="s">
        <v>133</v>
      </c>
      <c r="D13" s="107"/>
      <c r="E13" s="107"/>
      <c r="F13" s="107"/>
      <c r="G13" s="11"/>
      <c r="H13" s="85">
        <f>VLOOKUP(C12,$B$3:$AO$3,2,0)</f>
        <v>509764.49999999994</v>
      </c>
      <c r="I13" s="86"/>
      <c r="J13" s="87"/>
      <c r="K13" s="21"/>
      <c r="L13" s="21"/>
      <c r="N13" s="2"/>
    </row>
    <row r="14" spans="1:47" ht="16.5" thickBot="1" x14ac:dyDescent="0.3">
      <c r="B14" s="17" t="s">
        <v>134</v>
      </c>
      <c r="C14" s="107" t="s">
        <v>135</v>
      </c>
      <c r="D14" s="107"/>
      <c r="E14" s="107"/>
      <c r="F14" s="107"/>
      <c r="G14" s="11"/>
      <c r="H14" s="85">
        <f>VLOOKUP(C12,$B$3:$AO$3,3,0)</f>
        <v>878484.5</v>
      </c>
      <c r="I14" s="86"/>
      <c r="J14" s="87"/>
      <c r="K14" s="21"/>
      <c r="L14" s="21"/>
      <c r="N14" s="2"/>
      <c r="S14" s="9"/>
    </row>
    <row r="15" spans="1:47" ht="29.25" customHeight="1" thickBot="1" x14ac:dyDescent="0.3">
      <c r="B15" s="18" t="s">
        <v>136</v>
      </c>
      <c r="C15" s="19"/>
      <c r="D15" s="19" t="s">
        <v>137</v>
      </c>
      <c r="E15" s="19"/>
      <c r="F15" s="19"/>
      <c r="G15" s="19"/>
      <c r="H15" s="104">
        <f>H13/H14</f>
        <v>0.58027717051353778</v>
      </c>
      <c r="I15" s="105"/>
      <c r="J15" s="106"/>
      <c r="K15" s="22"/>
      <c r="L15" s="22"/>
      <c r="M15" s="19"/>
      <c r="N15" s="5"/>
    </row>
    <row r="16" spans="1:47" x14ac:dyDescent="0.25">
      <c r="B16" s="1"/>
      <c r="L16" s="2"/>
    </row>
    <row r="17" spans="2:15" ht="15.75" thickBot="1" x14ac:dyDescent="0.3">
      <c r="B17" s="1"/>
      <c r="L17" s="2"/>
    </row>
    <row r="18" spans="2:15" ht="18.75" x14ac:dyDescent="0.25">
      <c r="B18" s="23" t="s">
        <v>138</v>
      </c>
      <c r="C18" s="25" t="s">
        <v>139</v>
      </c>
      <c r="D18" s="26"/>
      <c r="E18" s="26"/>
      <c r="F18" s="26"/>
      <c r="G18" s="26"/>
      <c r="H18" s="26"/>
      <c r="I18" s="26"/>
      <c r="J18" s="26"/>
      <c r="K18" s="26"/>
      <c r="L18" s="27"/>
      <c r="M18" s="20"/>
      <c r="N18" s="20"/>
      <c r="O18" s="20"/>
    </row>
    <row r="19" spans="2:15" ht="32.25" customHeight="1" x14ac:dyDescent="0.25">
      <c r="B19" s="24"/>
      <c r="C19" s="88" t="s">
        <v>140</v>
      </c>
      <c r="D19" s="89"/>
      <c r="E19" s="89"/>
      <c r="F19" s="90">
        <v>2019</v>
      </c>
      <c r="G19" s="90"/>
      <c r="H19" s="91">
        <v>2020</v>
      </c>
      <c r="I19" s="92"/>
      <c r="J19" s="93"/>
      <c r="K19" s="94" t="s">
        <v>141</v>
      </c>
      <c r="L19" s="95"/>
    </row>
    <row r="20" spans="2:15" ht="15" customHeight="1" x14ac:dyDescent="0.25">
      <c r="B20" s="24">
        <v>1</v>
      </c>
      <c r="C20" s="75" t="s">
        <v>142</v>
      </c>
      <c r="D20" s="76"/>
      <c r="E20" s="76"/>
      <c r="F20" s="76">
        <v>17</v>
      </c>
      <c r="G20" s="76"/>
      <c r="H20" s="98">
        <v>26</v>
      </c>
      <c r="I20" s="99"/>
      <c r="J20" s="100"/>
      <c r="K20" s="96">
        <v>33</v>
      </c>
      <c r="L20" s="97"/>
    </row>
    <row r="21" spans="2:15" ht="15" customHeight="1" x14ac:dyDescent="0.25">
      <c r="B21" s="24">
        <v>2</v>
      </c>
      <c r="C21" s="75" t="s">
        <v>143</v>
      </c>
      <c r="D21" s="76"/>
      <c r="E21" s="76"/>
      <c r="F21" s="76">
        <v>12</v>
      </c>
      <c r="G21" s="76"/>
      <c r="H21" s="98">
        <v>24</v>
      </c>
      <c r="I21" s="99"/>
      <c r="J21" s="100"/>
      <c r="K21" s="96">
        <v>30</v>
      </c>
      <c r="L21" s="97"/>
    </row>
    <row r="22" spans="2:15" ht="15" customHeight="1" x14ac:dyDescent="0.25">
      <c r="B22" s="24">
        <v>3</v>
      </c>
      <c r="C22" s="75" t="s">
        <v>144</v>
      </c>
      <c r="D22" s="76"/>
      <c r="E22" s="76"/>
      <c r="F22" s="76">
        <v>10</v>
      </c>
      <c r="G22" s="76"/>
      <c r="H22" s="98">
        <v>22</v>
      </c>
      <c r="I22" s="99"/>
      <c r="J22" s="100"/>
      <c r="K22" s="96">
        <v>27</v>
      </c>
      <c r="L22" s="97"/>
    </row>
    <row r="23" spans="2:15" ht="15" customHeight="1" x14ac:dyDescent="0.25">
      <c r="B23" s="24">
        <v>4</v>
      </c>
      <c r="C23" s="75" t="s">
        <v>145</v>
      </c>
      <c r="D23" s="76"/>
      <c r="E23" s="76"/>
      <c r="F23" s="76">
        <v>8</v>
      </c>
      <c r="G23" s="76"/>
      <c r="H23" s="98">
        <v>13</v>
      </c>
      <c r="I23" s="99"/>
      <c r="J23" s="100"/>
      <c r="K23" s="96">
        <v>22</v>
      </c>
      <c r="L23" s="97"/>
    </row>
    <row r="24" spans="2:15" ht="15" customHeight="1" x14ac:dyDescent="0.25">
      <c r="B24" s="24">
        <v>5</v>
      </c>
      <c r="C24" s="75" t="s">
        <v>146</v>
      </c>
      <c r="D24" s="76"/>
      <c r="E24" s="76"/>
      <c r="F24" s="76">
        <v>7</v>
      </c>
      <c r="G24" s="76"/>
      <c r="H24" s="98">
        <v>12</v>
      </c>
      <c r="I24" s="99"/>
      <c r="J24" s="100"/>
      <c r="K24" s="96">
        <v>18</v>
      </c>
      <c r="L24" s="97"/>
    </row>
    <row r="25" spans="2:15" ht="15" customHeight="1" x14ac:dyDescent="0.25">
      <c r="B25" s="24">
        <v>6</v>
      </c>
      <c r="C25" s="75" t="s">
        <v>147</v>
      </c>
      <c r="D25" s="76"/>
      <c r="E25" s="76"/>
      <c r="F25" s="76">
        <v>7</v>
      </c>
      <c r="G25" s="76"/>
      <c r="H25" s="98">
        <v>11</v>
      </c>
      <c r="I25" s="99"/>
      <c r="J25" s="100"/>
      <c r="K25" s="96">
        <v>15</v>
      </c>
      <c r="L25" s="97"/>
    </row>
    <row r="26" spans="2:15" ht="15" customHeight="1" x14ac:dyDescent="0.25">
      <c r="B26" s="24">
        <v>7</v>
      </c>
      <c r="C26" s="75" t="s">
        <v>148</v>
      </c>
      <c r="D26" s="76"/>
      <c r="E26" s="76"/>
      <c r="F26" s="76">
        <v>7</v>
      </c>
      <c r="G26" s="76"/>
      <c r="H26" s="98">
        <v>8</v>
      </c>
      <c r="I26" s="99"/>
      <c r="J26" s="100"/>
      <c r="K26" s="96">
        <v>11</v>
      </c>
      <c r="L26" s="97"/>
    </row>
    <row r="27" spans="2:15" x14ac:dyDescent="0.25">
      <c r="B27" s="1"/>
      <c r="C27" s="1"/>
      <c r="F27" s="101" t="s">
        <v>149</v>
      </c>
      <c r="G27" s="102"/>
      <c r="H27" s="102"/>
      <c r="I27" s="102"/>
      <c r="J27" s="102"/>
      <c r="K27" s="102"/>
      <c r="L27" s="103"/>
    </row>
    <row r="28" spans="2:15" ht="15.75" thickBot="1" x14ac:dyDescent="0.3">
      <c r="B28" s="3"/>
      <c r="C28" s="3"/>
      <c r="D28" s="4"/>
      <c r="E28" s="4"/>
      <c r="F28" s="4"/>
      <c r="G28" s="4"/>
      <c r="H28" s="4"/>
      <c r="I28" s="4"/>
      <c r="J28" s="4"/>
      <c r="K28" s="4"/>
      <c r="L28" s="5"/>
    </row>
  </sheetData>
  <autoFilter ref="A2:AS3" xr:uid="{00000000-0009-0000-0000-000000000000}">
    <sortState xmlns:xlrd2="http://schemas.microsoft.com/office/spreadsheetml/2017/richdata2" ref="A3:AS3">
      <sortCondition ref="B2:B3"/>
    </sortState>
  </autoFilter>
  <mergeCells count="41">
    <mergeCell ref="H15:J15"/>
    <mergeCell ref="C13:F13"/>
    <mergeCell ref="C14:F14"/>
    <mergeCell ref="K22:L22"/>
    <mergeCell ref="K21:L21"/>
    <mergeCell ref="H22:J22"/>
    <mergeCell ref="F20:G20"/>
    <mergeCell ref="H20:J20"/>
    <mergeCell ref="K20:L20"/>
    <mergeCell ref="H21:J21"/>
    <mergeCell ref="C22:E22"/>
    <mergeCell ref="F22:G22"/>
    <mergeCell ref="C24:E24"/>
    <mergeCell ref="F24:G24"/>
    <mergeCell ref="F27:L27"/>
    <mergeCell ref="H26:J26"/>
    <mergeCell ref="H25:J25"/>
    <mergeCell ref="K24:L24"/>
    <mergeCell ref="K26:L26"/>
    <mergeCell ref="K25:L25"/>
    <mergeCell ref="C25:E25"/>
    <mergeCell ref="F25:G25"/>
    <mergeCell ref="C26:E26"/>
    <mergeCell ref="F26:G26"/>
    <mergeCell ref="H24:J24"/>
    <mergeCell ref="C23:E23"/>
    <mergeCell ref="C1:D1"/>
    <mergeCell ref="B6:N7"/>
    <mergeCell ref="C12:E12"/>
    <mergeCell ref="C21:E21"/>
    <mergeCell ref="F21:G21"/>
    <mergeCell ref="H14:J14"/>
    <mergeCell ref="H13:J13"/>
    <mergeCell ref="C19:E19"/>
    <mergeCell ref="F19:G19"/>
    <mergeCell ref="H19:J19"/>
    <mergeCell ref="K19:L19"/>
    <mergeCell ref="C20:E20"/>
    <mergeCell ref="F23:G23"/>
    <mergeCell ref="K23:L23"/>
    <mergeCell ref="H23:J23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J77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16" sqref="Z16"/>
    </sheetView>
  </sheetViews>
  <sheetFormatPr defaultRowHeight="15" x14ac:dyDescent="0.25"/>
  <cols>
    <col min="2" max="2" width="18" customWidth="1"/>
    <col min="3" max="3" width="16" customWidth="1"/>
    <col min="4" max="5" width="9.140625" customWidth="1"/>
    <col min="8" max="8" width="9.140625" customWidth="1"/>
    <col min="13" max="16" width="9.140625" customWidth="1"/>
    <col min="22" max="23" width="9.140625" customWidth="1"/>
    <col min="43" max="43" width="9.140625" customWidth="1"/>
    <col min="195" max="195" width="9.140625" customWidth="1"/>
    <col min="308" max="308" width="9.140625" customWidth="1"/>
  </cols>
  <sheetData>
    <row r="1" spans="2:322" ht="15.75" thickBot="1" x14ac:dyDescent="0.3">
      <c r="B1" t="s">
        <v>438</v>
      </c>
      <c r="C1" s="8">
        <f>SUM(AR1:BJ1,BX1:LJ1)</f>
        <v>45094.167000000009</v>
      </c>
      <c r="D1" s="37">
        <f>D3</f>
        <v>1.28</v>
      </c>
      <c r="E1" s="37">
        <f>E3</f>
        <v>0</v>
      </c>
      <c r="F1" s="108">
        <f>SUM(F3:G3)</f>
        <v>0</v>
      </c>
      <c r="G1" s="110"/>
      <c r="H1" s="37">
        <f>H3</f>
        <v>0</v>
      </c>
      <c r="I1" s="108">
        <f>SUM(I3:L3)</f>
        <v>50.74</v>
      </c>
      <c r="J1" s="109"/>
      <c r="K1" s="109"/>
      <c r="L1" s="110"/>
      <c r="M1" s="37">
        <f>M3</f>
        <v>0</v>
      </c>
      <c r="N1" s="37">
        <f>N3</f>
        <v>0</v>
      </c>
      <c r="O1" s="37">
        <f>O3</f>
        <v>0</v>
      </c>
      <c r="P1" s="37">
        <f>P3</f>
        <v>0</v>
      </c>
      <c r="Q1" s="108">
        <f>SUM(Q3:U3)</f>
        <v>19.28</v>
      </c>
      <c r="R1" s="109"/>
      <c r="S1" s="109"/>
      <c r="T1" s="109"/>
      <c r="U1" s="110"/>
      <c r="V1" s="37">
        <f>V3</f>
        <v>25</v>
      </c>
      <c r="W1" s="37">
        <f>W3</f>
        <v>0</v>
      </c>
      <c r="X1" s="108">
        <f>SUM(X3:Y3)</f>
        <v>0</v>
      </c>
      <c r="Y1" s="110"/>
      <c r="Z1" s="108">
        <f>SUM(Z3:AB3)</f>
        <v>0</v>
      </c>
      <c r="AA1" s="109"/>
      <c r="AB1" s="109"/>
      <c r="AC1" s="108">
        <f>SUM(AC3:AD3)</f>
        <v>2.8</v>
      </c>
      <c r="AD1" s="110"/>
      <c r="AE1" s="108">
        <f>SUM(AE3:AF3)</f>
        <v>8.0299999999999994</v>
      </c>
      <c r="AF1" s="110"/>
      <c r="AG1" s="109">
        <f>SUM(AG3:AP3)</f>
        <v>264.68</v>
      </c>
      <c r="AH1" s="109"/>
      <c r="AI1" s="109"/>
      <c r="AJ1" s="109"/>
      <c r="AK1" s="109"/>
      <c r="AL1" s="109"/>
      <c r="AM1" s="109"/>
      <c r="AN1" s="109"/>
      <c r="AO1" s="109"/>
      <c r="AP1" s="110"/>
      <c r="AQ1" s="37">
        <f>AQ3</f>
        <v>0</v>
      </c>
      <c r="AR1" s="111">
        <f>SUM(AR3:BF3)</f>
        <v>1677.0277999999998</v>
      </c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3"/>
      <c r="BG1" s="108">
        <f>SUM(BG3:BH3)</f>
        <v>1100.248</v>
      </c>
      <c r="BH1" s="110"/>
      <c r="BI1" s="37">
        <f>BI3</f>
        <v>65.542999999999992</v>
      </c>
      <c r="BJ1" s="37">
        <f>BJ3</f>
        <v>3.3449999999999989</v>
      </c>
      <c r="BK1" s="108">
        <f>SUM(BK3:BW3)</f>
        <v>0</v>
      </c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10"/>
      <c r="BX1" s="108">
        <f>SUM(BX3:BY3)</f>
        <v>136.369</v>
      </c>
      <c r="BY1" s="110"/>
      <c r="BZ1" s="108">
        <f>SUM(BZ3:CA3)</f>
        <v>7.968</v>
      </c>
      <c r="CA1" s="109"/>
      <c r="CB1" s="37">
        <f>CB3</f>
        <v>4.9120000000000008</v>
      </c>
      <c r="CC1" s="37">
        <f>CC3</f>
        <v>0</v>
      </c>
      <c r="CD1" s="37">
        <f>CD3</f>
        <v>0</v>
      </c>
      <c r="CE1" s="37">
        <f>CE3</f>
        <v>6.1949999999999994</v>
      </c>
      <c r="CF1" s="108">
        <f>SUM(CF3:CI3)</f>
        <v>0.19</v>
      </c>
      <c r="CG1" s="109"/>
      <c r="CH1" s="109"/>
      <c r="CI1" s="110"/>
      <c r="CJ1" s="108">
        <f>SUM(CJ3:CN3)</f>
        <v>49.263000000000005</v>
      </c>
      <c r="CK1" s="109"/>
      <c r="CL1" s="109"/>
      <c r="CM1" s="109"/>
      <c r="CN1" s="110"/>
      <c r="CO1" s="108">
        <f>SUM(CO3:CX3)</f>
        <v>7.7131999999999996</v>
      </c>
      <c r="CP1" s="109"/>
      <c r="CQ1" s="109"/>
      <c r="CR1" s="109"/>
      <c r="CS1" s="109"/>
      <c r="CT1" s="109"/>
      <c r="CU1" s="109"/>
      <c r="CV1" s="109"/>
      <c r="CW1" s="109"/>
      <c r="CX1" s="110"/>
      <c r="CY1" s="108">
        <f>SUM(CY3:CZ3)</f>
        <v>4.8600000000000003</v>
      </c>
      <c r="CZ1" s="109"/>
      <c r="DA1" s="37">
        <f>DA3</f>
        <v>14.535000000000002</v>
      </c>
      <c r="DB1" s="37">
        <f t="shared" ref="DB1:DC1" si="0">DB3</f>
        <v>18.78</v>
      </c>
      <c r="DC1" s="37">
        <f t="shared" si="0"/>
        <v>0</v>
      </c>
      <c r="DD1" s="108">
        <f>SUM(DD3:DQ3)</f>
        <v>15.3042</v>
      </c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10"/>
      <c r="DR1" s="108">
        <f>SUM(DR3:DU3)</f>
        <v>0.14899999999999999</v>
      </c>
      <c r="DS1" s="109"/>
      <c r="DT1" s="109"/>
      <c r="DU1" s="110"/>
      <c r="DV1" s="108">
        <f>SUM(DV3:EB3)</f>
        <v>29.411999999999999</v>
      </c>
      <c r="DW1" s="109"/>
      <c r="DX1" s="109"/>
      <c r="DY1" s="109"/>
      <c r="DZ1" s="109"/>
      <c r="EA1" s="109"/>
      <c r="EB1" s="110"/>
      <c r="EC1" s="108">
        <f>SUM(EC3:EK3)</f>
        <v>93.814999999999984</v>
      </c>
      <c r="ED1" s="109"/>
      <c r="EE1" s="109"/>
      <c r="EF1" s="109"/>
      <c r="EG1" s="109"/>
      <c r="EH1" s="109"/>
      <c r="EI1" s="109"/>
      <c r="EJ1" s="109"/>
      <c r="EK1" s="110"/>
      <c r="EL1" s="108">
        <f>SUM(EL3:EN3)</f>
        <v>524.80999999999995</v>
      </c>
      <c r="EM1" s="109"/>
      <c r="EN1" s="110"/>
      <c r="EO1" s="108">
        <f>SUM(EO3:EQ3)</f>
        <v>1656.44</v>
      </c>
      <c r="EP1" s="109"/>
      <c r="EQ1" s="110"/>
      <c r="ER1" s="108">
        <f>SUM(ER3:FI3)</f>
        <v>494.70609999999999</v>
      </c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10"/>
      <c r="FJ1" s="108">
        <f>SUM(FJ3:FP3)</f>
        <v>17670.556000000004</v>
      </c>
      <c r="FK1" s="109"/>
      <c r="FL1" s="109"/>
      <c r="FM1" s="109"/>
      <c r="FN1" s="109"/>
      <c r="FO1" s="109"/>
      <c r="FP1" s="110"/>
      <c r="FQ1" s="37">
        <f>FQ3</f>
        <v>38</v>
      </c>
      <c r="FR1" s="108">
        <f>SUM(FR3:FT3)</f>
        <v>12949.307000000004</v>
      </c>
      <c r="FS1" s="109"/>
      <c r="FT1" s="110"/>
      <c r="FU1" s="108">
        <f>SUM(FU3:FY3)</f>
        <v>2379.1600000000003</v>
      </c>
      <c r="FV1" s="109"/>
      <c r="FW1" s="109"/>
      <c r="FX1" s="109"/>
      <c r="FY1" s="110"/>
      <c r="FZ1" s="108">
        <f>SUM(FZ3:GC3)</f>
        <v>1521.01</v>
      </c>
      <c r="GA1" s="109"/>
      <c r="GB1" s="109"/>
      <c r="GC1" s="110"/>
      <c r="GD1" s="108">
        <f>SUM(GD3:HP3)</f>
        <v>120.83448</v>
      </c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10"/>
      <c r="HQ1" s="108">
        <f>SUM(HQ3:IY3)</f>
        <v>157.90389999999999</v>
      </c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10"/>
      <c r="IZ1" s="108">
        <f>SUM(IZ3:JD3)</f>
        <v>0.12669999999999998</v>
      </c>
      <c r="JA1" s="109"/>
      <c r="JB1" s="109"/>
      <c r="JC1" s="109"/>
      <c r="JD1" s="110"/>
      <c r="JE1" s="108">
        <f>SUM(JE3:JH3)</f>
        <v>1.966</v>
      </c>
      <c r="JF1" s="109"/>
      <c r="JG1" s="109"/>
      <c r="JH1" s="110"/>
      <c r="JI1" s="108">
        <f>SUM(JI3:KU3)</f>
        <v>4306.2076199999992</v>
      </c>
      <c r="JJ1" s="109"/>
      <c r="JK1" s="109"/>
      <c r="JL1" s="109"/>
      <c r="JM1" s="109"/>
      <c r="JN1" s="109"/>
      <c r="JO1" s="109"/>
      <c r="JP1" s="109"/>
      <c r="JQ1" s="109"/>
      <c r="JR1" s="109"/>
      <c r="JS1" s="109"/>
      <c r="JT1" s="109"/>
      <c r="JU1" s="109"/>
      <c r="JV1" s="109"/>
      <c r="JW1" s="109"/>
      <c r="JX1" s="109"/>
      <c r="JY1" s="109"/>
      <c r="JZ1" s="109"/>
      <c r="KA1" s="109"/>
      <c r="KB1" s="109"/>
      <c r="KC1" s="109"/>
      <c r="KD1" s="109"/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10"/>
      <c r="KV1" s="37">
        <f>KV3</f>
        <v>3.7000000000000002E-3</v>
      </c>
      <c r="KW1" s="108">
        <f>SUM(KW3:LJ3)</f>
        <v>37.506299999999996</v>
      </c>
      <c r="KX1" s="109"/>
      <c r="KY1" s="109"/>
      <c r="KZ1" s="109"/>
      <c r="LA1" s="109"/>
      <c r="LB1" s="109"/>
      <c r="LC1" s="109"/>
      <c r="LD1" s="109"/>
      <c r="LE1" s="109"/>
      <c r="LF1" s="109"/>
      <c r="LG1" s="109"/>
      <c r="LH1" s="109"/>
      <c r="LI1" s="109"/>
      <c r="LJ1" s="110"/>
    </row>
    <row r="2" spans="2:322" ht="15.75" thickBot="1" x14ac:dyDescent="0.3">
      <c r="B2" s="114">
        <f>SUM(D4:LJ60)</f>
        <v>45567.141000000003</v>
      </c>
      <c r="C2" s="115"/>
      <c r="D2" s="38">
        <v>150101</v>
      </c>
      <c r="E2" s="39">
        <v>150102</v>
      </c>
      <c r="F2" s="39">
        <v>150106</v>
      </c>
      <c r="G2" s="39" t="s">
        <v>207</v>
      </c>
      <c r="H2" s="40" t="s">
        <v>57</v>
      </c>
      <c r="I2" s="40" t="s">
        <v>58</v>
      </c>
      <c r="J2" s="41">
        <v>160103</v>
      </c>
      <c r="K2" s="41" t="s">
        <v>59</v>
      </c>
      <c r="L2" s="41" t="s">
        <v>60</v>
      </c>
      <c r="M2" s="41">
        <v>160104</v>
      </c>
      <c r="N2" s="41">
        <v>160211</v>
      </c>
      <c r="O2" s="41">
        <v>170101</v>
      </c>
      <c r="P2" s="41">
        <v>170102</v>
      </c>
      <c r="Q2" s="40" t="s">
        <v>61</v>
      </c>
      <c r="R2" s="41">
        <v>170107</v>
      </c>
      <c r="S2" s="41" t="s">
        <v>485</v>
      </c>
      <c r="T2" s="41" t="s">
        <v>208</v>
      </c>
      <c r="U2" s="41" t="s">
        <v>442</v>
      </c>
      <c r="V2" s="41">
        <v>170201</v>
      </c>
      <c r="W2" s="41">
        <v>170405</v>
      </c>
      <c r="X2" s="41">
        <v>170904</v>
      </c>
      <c r="Y2" s="41" t="s">
        <v>486</v>
      </c>
      <c r="Z2" s="41">
        <v>180103</v>
      </c>
      <c r="AA2" s="41" t="s">
        <v>209</v>
      </c>
      <c r="AB2" s="41" t="s">
        <v>487</v>
      </c>
      <c r="AC2" s="41">
        <v>190304</v>
      </c>
      <c r="AD2" s="41" t="s">
        <v>443</v>
      </c>
      <c r="AE2" s="40">
        <v>190801</v>
      </c>
      <c r="AF2" s="41" t="s">
        <v>210</v>
      </c>
      <c r="AG2" s="40" t="s">
        <v>62</v>
      </c>
      <c r="AH2" s="41">
        <v>190805</v>
      </c>
      <c r="AI2" s="41" t="s">
        <v>488</v>
      </c>
      <c r="AJ2" s="41" t="s">
        <v>489</v>
      </c>
      <c r="AK2" s="41" t="s">
        <v>112</v>
      </c>
      <c r="AL2" s="41" t="s">
        <v>490</v>
      </c>
      <c r="AM2" s="41" t="s">
        <v>211</v>
      </c>
      <c r="AN2" s="41" t="s">
        <v>212</v>
      </c>
      <c r="AO2" s="41" t="s">
        <v>440</v>
      </c>
      <c r="AP2" s="41" t="s">
        <v>441</v>
      </c>
      <c r="AQ2" s="41">
        <v>191001</v>
      </c>
      <c r="AR2" s="40" t="s">
        <v>63</v>
      </c>
      <c r="AS2" s="41">
        <v>200101</v>
      </c>
      <c r="AT2" s="41" t="s">
        <v>64</v>
      </c>
      <c r="AU2" s="41" t="s">
        <v>65</v>
      </c>
      <c r="AV2" s="41" t="s">
        <v>66</v>
      </c>
      <c r="AW2" s="41" t="s">
        <v>159</v>
      </c>
      <c r="AX2" s="41" t="s">
        <v>491</v>
      </c>
      <c r="AY2" s="41" t="s">
        <v>160</v>
      </c>
      <c r="AZ2" s="41" t="s">
        <v>492</v>
      </c>
      <c r="BA2" s="41" t="s">
        <v>493</v>
      </c>
      <c r="BB2" s="41" t="s">
        <v>213</v>
      </c>
      <c r="BC2" s="41" t="s">
        <v>214</v>
      </c>
      <c r="BD2" s="41" t="s">
        <v>215</v>
      </c>
      <c r="BE2" s="41" t="s">
        <v>439</v>
      </c>
      <c r="BF2" s="31" t="s">
        <v>516</v>
      </c>
      <c r="BG2" s="40" t="s">
        <v>67</v>
      </c>
      <c r="BH2" s="41">
        <v>200102</v>
      </c>
      <c r="BI2" s="40" t="s">
        <v>161</v>
      </c>
      <c r="BJ2" s="40" t="s">
        <v>68</v>
      </c>
      <c r="BK2" s="41">
        <v>200108</v>
      </c>
      <c r="BL2" s="41" t="s">
        <v>69</v>
      </c>
      <c r="BM2" s="41" t="s">
        <v>70</v>
      </c>
      <c r="BN2" s="41" t="s">
        <v>71</v>
      </c>
      <c r="BO2" s="41" t="s">
        <v>72</v>
      </c>
      <c r="BP2" s="41" t="s">
        <v>494</v>
      </c>
      <c r="BQ2" s="41" t="s">
        <v>162</v>
      </c>
      <c r="BR2" s="41" t="s">
        <v>163</v>
      </c>
      <c r="BS2" s="41" t="s">
        <v>495</v>
      </c>
      <c r="BT2" s="41" t="s">
        <v>164</v>
      </c>
      <c r="BU2" s="41" t="s">
        <v>216</v>
      </c>
      <c r="BV2" s="41" t="s">
        <v>217</v>
      </c>
      <c r="BW2" s="41" t="s">
        <v>218</v>
      </c>
      <c r="BX2" s="41">
        <v>200110</v>
      </c>
      <c r="BY2" s="41" t="s">
        <v>73</v>
      </c>
      <c r="BZ2" s="41">
        <v>200111</v>
      </c>
      <c r="CA2" s="41" t="s">
        <v>113</v>
      </c>
      <c r="CB2" s="40" t="s">
        <v>74</v>
      </c>
      <c r="CC2" s="40" t="s">
        <v>75</v>
      </c>
      <c r="CD2" s="40" t="s">
        <v>496</v>
      </c>
      <c r="CE2" s="40" t="s">
        <v>76</v>
      </c>
      <c r="CF2" s="40" t="s">
        <v>77</v>
      </c>
      <c r="CG2" s="41">
        <v>200121</v>
      </c>
      <c r="CH2" s="41" t="s">
        <v>219</v>
      </c>
      <c r="CI2" s="41" t="s">
        <v>444</v>
      </c>
      <c r="CJ2" s="40" t="s">
        <v>78</v>
      </c>
      <c r="CK2" s="41">
        <v>200123</v>
      </c>
      <c r="CL2" s="41" t="s">
        <v>79</v>
      </c>
      <c r="CM2" s="41" t="s">
        <v>165</v>
      </c>
      <c r="CN2" s="41" t="s">
        <v>181</v>
      </c>
      <c r="CO2" s="40" t="s">
        <v>80</v>
      </c>
      <c r="CP2" s="41">
        <v>200125</v>
      </c>
      <c r="CQ2" s="41" t="s">
        <v>497</v>
      </c>
      <c r="CR2" s="41" t="s">
        <v>449</v>
      </c>
      <c r="CS2" s="41" t="s">
        <v>81</v>
      </c>
      <c r="CT2" s="41" t="s">
        <v>166</v>
      </c>
      <c r="CU2" s="41" t="s">
        <v>498</v>
      </c>
      <c r="CV2" s="41" t="s">
        <v>220</v>
      </c>
      <c r="CW2" s="41" t="s">
        <v>446</v>
      </c>
      <c r="CX2" s="41" t="s">
        <v>221</v>
      </c>
      <c r="CY2" s="40" t="s">
        <v>82</v>
      </c>
      <c r="CZ2" s="41">
        <v>200126</v>
      </c>
      <c r="DA2" s="40" t="s">
        <v>83</v>
      </c>
      <c r="DB2" s="40" t="s">
        <v>84</v>
      </c>
      <c r="DC2" s="40" t="s">
        <v>85</v>
      </c>
      <c r="DD2" s="40" t="s">
        <v>86</v>
      </c>
      <c r="DE2" s="41">
        <v>200133</v>
      </c>
      <c r="DF2" s="41" t="s">
        <v>167</v>
      </c>
      <c r="DG2" s="41" t="s">
        <v>222</v>
      </c>
      <c r="DH2" s="41" t="s">
        <v>223</v>
      </c>
      <c r="DI2" s="41" t="s">
        <v>224</v>
      </c>
      <c r="DJ2" s="41" t="s">
        <v>225</v>
      </c>
      <c r="DK2" s="41" t="s">
        <v>226</v>
      </c>
      <c r="DL2" s="41" t="s">
        <v>227</v>
      </c>
      <c r="DM2" s="41" t="s">
        <v>228</v>
      </c>
      <c r="DN2" s="41" t="s">
        <v>229</v>
      </c>
      <c r="DO2" s="41" t="s">
        <v>447</v>
      </c>
      <c r="DP2" s="41" t="s">
        <v>452</v>
      </c>
      <c r="DQ2" s="41" t="s">
        <v>448</v>
      </c>
      <c r="DR2" s="40" t="s">
        <v>499</v>
      </c>
      <c r="DS2" s="41" t="s">
        <v>168</v>
      </c>
      <c r="DT2" s="41" t="s">
        <v>230</v>
      </c>
      <c r="DU2" s="41" t="s">
        <v>451</v>
      </c>
      <c r="DV2" s="40" t="s">
        <v>87</v>
      </c>
      <c r="DW2" s="41">
        <v>200135</v>
      </c>
      <c r="DX2" s="41" t="s">
        <v>500</v>
      </c>
      <c r="DY2" s="41" t="s">
        <v>501</v>
      </c>
      <c r="DZ2" s="41" t="s">
        <v>88</v>
      </c>
      <c r="EA2" s="41" t="s">
        <v>169</v>
      </c>
      <c r="EB2" s="41" t="s">
        <v>170</v>
      </c>
      <c r="EC2" s="40" t="s">
        <v>89</v>
      </c>
      <c r="ED2" s="41">
        <v>200136</v>
      </c>
      <c r="EE2" s="41" t="s">
        <v>502</v>
      </c>
      <c r="EF2" s="41" t="s">
        <v>503</v>
      </c>
      <c r="EG2" s="41" t="s">
        <v>90</v>
      </c>
      <c r="EH2" s="41" t="s">
        <v>171</v>
      </c>
      <c r="EI2" s="41" t="s">
        <v>172</v>
      </c>
      <c r="EJ2" s="41" t="s">
        <v>231</v>
      </c>
      <c r="EK2" s="41" t="s">
        <v>445</v>
      </c>
      <c r="EL2" s="40" t="s">
        <v>173</v>
      </c>
      <c r="EM2" s="41" t="s">
        <v>174</v>
      </c>
      <c r="EN2" s="41" t="s">
        <v>454</v>
      </c>
      <c r="EO2" s="40" t="s">
        <v>91</v>
      </c>
      <c r="EP2" s="41">
        <v>200139</v>
      </c>
      <c r="EQ2" s="41" t="s">
        <v>453</v>
      </c>
      <c r="ER2" s="40" t="s">
        <v>92</v>
      </c>
      <c r="ES2" s="41">
        <v>200140</v>
      </c>
      <c r="ET2" s="41" t="s">
        <v>175</v>
      </c>
      <c r="EU2" s="41" t="s">
        <v>504</v>
      </c>
      <c r="EV2" s="41" t="s">
        <v>455</v>
      </c>
      <c r="EW2" s="41" t="s">
        <v>505</v>
      </c>
      <c r="EX2" s="41" t="s">
        <v>232</v>
      </c>
      <c r="EY2" s="41" t="s">
        <v>233</v>
      </c>
      <c r="EZ2" s="41" t="s">
        <v>234</v>
      </c>
      <c r="FA2" s="41" t="s">
        <v>235</v>
      </c>
      <c r="FB2" s="41" t="s">
        <v>236</v>
      </c>
      <c r="FC2" s="41" t="s">
        <v>237</v>
      </c>
      <c r="FD2" s="41" t="s">
        <v>238</v>
      </c>
      <c r="FE2" s="41" t="s">
        <v>450</v>
      </c>
      <c r="FF2" s="41" t="s">
        <v>461</v>
      </c>
      <c r="FG2" s="41" t="s">
        <v>506</v>
      </c>
      <c r="FH2" s="41" t="s">
        <v>464</v>
      </c>
      <c r="FI2" s="41" t="s">
        <v>456</v>
      </c>
      <c r="FJ2" s="40" t="s">
        <v>93</v>
      </c>
      <c r="FK2" s="41" t="s">
        <v>114</v>
      </c>
      <c r="FL2" s="41" t="s">
        <v>158</v>
      </c>
      <c r="FM2" s="41" t="s">
        <v>176</v>
      </c>
      <c r="FN2" s="41" t="s">
        <v>177</v>
      </c>
      <c r="FO2" s="41" t="s">
        <v>507</v>
      </c>
      <c r="FP2" s="41" t="s">
        <v>469</v>
      </c>
      <c r="FQ2" s="40">
        <v>200202</v>
      </c>
      <c r="FR2" s="40" t="s">
        <v>95</v>
      </c>
      <c r="FS2" s="41">
        <v>200301</v>
      </c>
      <c r="FT2" s="41" t="s">
        <v>156</v>
      </c>
      <c r="FU2" s="40" t="s">
        <v>96</v>
      </c>
      <c r="FV2" s="41">
        <v>200307</v>
      </c>
      <c r="FW2" s="41" t="s">
        <v>508</v>
      </c>
      <c r="FX2" s="41" t="s">
        <v>115</v>
      </c>
      <c r="FY2" s="41" t="s">
        <v>239</v>
      </c>
      <c r="FZ2" s="40" t="s">
        <v>97</v>
      </c>
      <c r="GA2" s="41">
        <v>200308</v>
      </c>
      <c r="GB2" s="41" t="s">
        <v>465</v>
      </c>
      <c r="GC2" s="41" t="s">
        <v>240</v>
      </c>
      <c r="GD2" s="41">
        <v>20014001</v>
      </c>
      <c r="GE2" s="41" t="s">
        <v>98</v>
      </c>
      <c r="GF2" s="41" t="s">
        <v>99</v>
      </c>
      <c r="GG2" s="41" t="s">
        <v>100</v>
      </c>
      <c r="GH2" s="41" t="s">
        <v>101</v>
      </c>
      <c r="GI2" s="41" t="s">
        <v>178</v>
      </c>
      <c r="GJ2" s="41" t="s">
        <v>241</v>
      </c>
      <c r="GK2" s="41" t="s">
        <v>242</v>
      </c>
      <c r="GL2" s="41" t="s">
        <v>243</v>
      </c>
      <c r="GM2" s="41" t="s">
        <v>244</v>
      </c>
      <c r="GN2" s="41" t="s">
        <v>245</v>
      </c>
      <c r="GO2" s="41" t="s">
        <v>246</v>
      </c>
      <c r="GP2" s="41" t="s">
        <v>247</v>
      </c>
      <c r="GQ2" s="41" t="s">
        <v>248</v>
      </c>
      <c r="GR2" s="41" t="s">
        <v>249</v>
      </c>
      <c r="GS2" s="41" t="s">
        <v>250</v>
      </c>
      <c r="GT2" s="41" t="s">
        <v>251</v>
      </c>
      <c r="GU2" s="41" t="s">
        <v>252</v>
      </c>
      <c r="GV2" s="41" t="s">
        <v>253</v>
      </c>
      <c r="GW2" s="41" t="s">
        <v>254</v>
      </c>
      <c r="GX2" s="41" t="s">
        <v>255</v>
      </c>
      <c r="GY2" s="41" t="s">
        <v>256</v>
      </c>
      <c r="GZ2" s="41" t="s">
        <v>257</v>
      </c>
      <c r="HA2" s="41" t="s">
        <v>474</v>
      </c>
      <c r="HB2" s="41" t="s">
        <v>258</v>
      </c>
      <c r="HC2" s="41" t="s">
        <v>259</v>
      </c>
      <c r="HD2" s="41" t="s">
        <v>260</v>
      </c>
      <c r="HE2" s="41" t="s">
        <v>261</v>
      </c>
      <c r="HF2" s="41" t="s">
        <v>262</v>
      </c>
      <c r="HG2" s="41" t="s">
        <v>509</v>
      </c>
      <c r="HH2" s="41" t="s">
        <v>263</v>
      </c>
      <c r="HI2" s="41" t="s">
        <v>264</v>
      </c>
      <c r="HJ2" s="41" t="s">
        <v>463</v>
      </c>
      <c r="HK2" s="41" t="s">
        <v>460</v>
      </c>
      <c r="HL2" s="41" t="s">
        <v>457</v>
      </c>
      <c r="HM2" s="41" t="s">
        <v>466</v>
      </c>
      <c r="HN2" s="41" t="s">
        <v>475</v>
      </c>
      <c r="HO2" s="41" t="s">
        <v>477</v>
      </c>
      <c r="HP2" s="41" t="s">
        <v>459</v>
      </c>
      <c r="HQ2" s="41">
        <v>20014002</v>
      </c>
      <c r="HR2" s="41" t="s">
        <v>102</v>
      </c>
      <c r="HS2" s="41" t="s">
        <v>103</v>
      </c>
      <c r="HT2" s="41" t="s">
        <v>104</v>
      </c>
      <c r="HU2" s="41" t="s">
        <v>105</v>
      </c>
      <c r="HV2" s="41" t="s">
        <v>179</v>
      </c>
      <c r="HW2" s="41" t="s">
        <v>265</v>
      </c>
      <c r="HX2" s="41" t="s">
        <v>266</v>
      </c>
      <c r="HY2" s="41" t="s">
        <v>267</v>
      </c>
      <c r="HZ2" s="41" t="s">
        <v>458</v>
      </c>
      <c r="IA2" s="41" t="s">
        <v>268</v>
      </c>
      <c r="IB2" s="41" t="s">
        <v>269</v>
      </c>
      <c r="IC2" s="41" t="s">
        <v>270</v>
      </c>
      <c r="ID2" s="41" t="s">
        <v>271</v>
      </c>
      <c r="IE2" s="41" t="s">
        <v>272</v>
      </c>
      <c r="IF2" s="41" t="s">
        <v>273</v>
      </c>
      <c r="IG2" s="41" t="s">
        <v>274</v>
      </c>
      <c r="IH2" s="41" t="s">
        <v>275</v>
      </c>
      <c r="II2" s="41" t="s">
        <v>276</v>
      </c>
      <c r="IJ2" s="41" t="s">
        <v>277</v>
      </c>
      <c r="IK2" s="41" t="s">
        <v>278</v>
      </c>
      <c r="IL2" s="41" t="s">
        <v>279</v>
      </c>
      <c r="IM2" s="41" t="s">
        <v>280</v>
      </c>
      <c r="IN2" s="41" t="s">
        <v>281</v>
      </c>
      <c r="IO2" s="41" t="s">
        <v>282</v>
      </c>
      <c r="IP2" s="41" t="s">
        <v>283</v>
      </c>
      <c r="IQ2" s="41" t="s">
        <v>284</v>
      </c>
      <c r="IR2" s="41" t="s">
        <v>510</v>
      </c>
      <c r="IS2" s="41" t="s">
        <v>285</v>
      </c>
      <c r="IT2" s="41" t="s">
        <v>286</v>
      </c>
      <c r="IU2" s="41" t="s">
        <v>479</v>
      </c>
      <c r="IV2" s="41" t="s">
        <v>483</v>
      </c>
      <c r="IW2" s="41" t="s">
        <v>471</v>
      </c>
      <c r="IX2" s="41" t="s">
        <v>472</v>
      </c>
      <c r="IY2" s="41" t="s">
        <v>476</v>
      </c>
      <c r="IZ2" s="41">
        <v>20014003</v>
      </c>
      <c r="JA2" s="41" t="s">
        <v>287</v>
      </c>
      <c r="JB2" s="41" t="s">
        <v>288</v>
      </c>
      <c r="JC2" s="41" t="s">
        <v>289</v>
      </c>
      <c r="JD2" s="41" t="s">
        <v>462</v>
      </c>
      <c r="JE2" s="41">
        <v>20014004</v>
      </c>
      <c r="JF2" s="41" t="s">
        <v>473</v>
      </c>
      <c r="JG2" s="41" t="s">
        <v>290</v>
      </c>
      <c r="JH2" s="41" t="s">
        <v>481</v>
      </c>
      <c r="JI2" s="41">
        <v>20014005</v>
      </c>
      <c r="JJ2" s="41" t="s">
        <v>106</v>
      </c>
      <c r="JK2" s="41" t="s">
        <v>107</v>
      </c>
      <c r="JL2" s="41" t="s">
        <v>108</v>
      </c>
      <c r="JM2" s="41" t="s">
        <v>109</v>
      </c>
      <c r="JN2" s="41" t="s">
        <v>110</v>
      </c>
      <c r="JO2" s="41" t="s">
        <v>180</v>
      </c>
      <c r="JP2" s="41" t="s">
        <v>511</v>
      </c>
      <c r="JQ2" s="41" t="s">
        <v>512</v>
      </c>
      <c r="JR2" s="41" t="s">
        <v>291</v>
      </c>
      <c r="JS2" s="41" t="s">
        <v>292</v>
      </c>
      <c r="JT2" s="41" t="s">
        <v>293</v>
      </c>
      <c r="JU2" s="41" t="s">
        <v>294</v>
      </c>
      <c r="JV2" s="41" t="s">
        <v>295</v>
      </c>
      <c r="JW2" s="41" t="s">
        <v>296</v>
      </c>
      <c r="JX2" s="41" t="s">
        <v>297</v>
      </c>
      <c r="JY2" s="41" t="s">
        <v>298</v>
      </c>
      <c r="JZ2" s="41" t="s">
        <v>299</v>
      </c>
      <c r="KA2" s="41" t="s">
        <v>482</v>
      </c>
      <c r="KB2" s="41" t="s">
        <v>300</v>
      </c>
      <c r="KC2" s="41" t="s">
        <v>301</v>
      </c>
      <c r="KD2" s="41" t="s">
        <v>302</v>
      </c>
      <c r="KE2" s="41" t="s">
        <v>303</v>
      </c>
      <c r="KF2" s="41" t="s">
        <v>304</v>
      </c>
      <c r="KG2" s="41" t="s">
        <v>305</v>
      </c>
      <c r="KH2" s="41" t="s">
        <v>306</v>
      </c>
      <c r="KI2" s="41" t="s">
        <v>307</v>
      </c>
      <c r="KJ2" s="41" t="s">
        <v>308</v>
      </c>
      <c r="KK2" s="41" t="s">
        <v>309</v>
      </c>
      <c r="KL2" s="41" t="s">
        <v>310</v>
      </c>
      <c r="KM2" s="41" t="s">
        <v>311</v>
      </c>
      <c r="KN2" s="41" t="s">
        <v>312</v>
      </c>
      <c r="KO2" s="41" t="s">
        <v>313</v>
      </c>
      <c r="KP2" s="41" t="s">
        <v>470</v>
      </c>
      <c r="KQ2" s="41" t="s">
        <v>478</v>
      </c>
      <c r="KR2" s="41" t="s">
        <v>468</v>
      </c>
      <c r="KS2" s="41" t="s">
        <v>467</v>
      </c>
      <c r="KT2" s="41" t="s">
        <v>480</v>
      </c>
      <c r="KU2" s="41" t="s">
        <v>484</v>
      </c>
      <c r="KV2" s="41">
        <v>20014006</v>
      </c>
      <c r="KW2" s="41">
        <v>20014007</v>
      </c>
      <c r="KX2" s="41" t="s">
        <v>111</v>
      </c>
      <c r="KY2" s="41" t="s">
        <v>513</v>
      </c>
      <c r="KZ2" s="41" t="s">
        <v>182</v>
      </c>
      <c r="LA2" s="41" t="s">
        <v>314</v>
      </c>
      <c r="LB2" s="41" t="s">
        <v>315</v>
      </c>
      <c r="LC2" s="41" t="s">
        <v>316</v>
      </c>
      <c r="LD2" s="41" t="s">
        <v>514</v>
      </c>
      <c r="LE2" s="41" t="s">
        <v>317</v>
      </c>
      <c r="LF2" s="41" t="s">
        <v>318</v>
      </c>
      <c r="LG2" s="41" t="s">
        <v>319</v>
      </c>
      <c r="LH2" s="41" t="s">
        <v>320</v>
      </c>
      <c r="LI2" s="41" t="s">
        <v>321</v>
      </c>
      <c r="LJ2" s="42" t="s">
        <v>322</v>
      </c>
    </row>
    <row r="3" spans="2:322" ht="15.75" thickBot="1" x14ac:dyDescent="0.3">
      <c r="B3" s="28"/>
      <c r="C3" s="48">
        <f>SUM(AR3:AAA3)</f>
        <v>45094.167000000023</v>
      </c>
      <c r="D3" s="43">
        <f>SUM(D4:D60)</f>
        <v>1.28</v>
      </c>
      <c r="E3" s="44">
        <f t="shared" ref="E3:BP3" si="1">SUM(E4:E60)</f>
        <v>0</v>
      </c>
      <c r="F3" s="44">
        <f t="shared" si="1"/>
        <v>0</v>
      </c>
      <c r="G3" s="44">
        <f t="shared" si="1"/>
        <v>0</v>
      </c>
      <c r="H3" s="44">
        <f t="shared" si="1"/>
        <v>0</v>
      </c>
      <c r="I3" s="44">
        <f t="shared" si="1"/>
        <v>0</v>
      </c>
      <c r="J3" s="44">
        <f t="shared" si="1"/>
        <v>34.35</v>
      </c>
      <c r="K3" s="44">
        <f t="shared" si="1"/>
        <v>5.0299999999999994</v>
      </c>
      <c r="L3" s="44">
        <f t="shared" si="1"/>
        <v>11.36</v>
      </c>
      <c r="M3" s="44">
        <f t="shared" si="1"/>
        <v>0</v>
      </c>
      <c r="N3" s="44">
        <f t="shared" si="1"/>
        <v>0</v>
      </c>
      <c r="O3" s="44">
        <f t="shared" si="1"/>
        <v>0</v>
      </c>
      <c r="P3" s="44">
        <f t="shared" si="1"/>
        <v>0</v>
      </c>
      <c r="Q3" s="44">
        <f t="shared" si="1"/>
        <v>0</v>
      </c>
      <c r="R3" s="44">
        <f t="shared" si="1"/>
        <v>0</v>
      </c>
      <c r="S3" s="44">
        <f t="shared" si="1"/>
        <v>0</v>
      </c>
      <c r="T3" s="44">
        <f t="shared" si="1"/>
        <v>0</v>
      </c>
      <c r="U3" s="44">
        <f t="shared" si="1"/>
        <v>19.28</v>
      </c>
      <c r="V3" s="44">
        <f t="shared" si="1"/>
        <v>25</v>
      </c>
      <c r="W3" s="44">
        <f t="shared" si="1"/>
        <v>0</v>
      </c>
      <c r="X3" s="44">
        <f t="shared" si="1"/>
        <v>0</v>
      </c>
      <c r="Y3" s="44">
        <f t="shared" si="1"/>
        <v>0</v>
      </c>
      <c r="Z3" s="44">
        <f t="shared" si="1"/>
        <v>0</v>
      </c>
      <c r="AA3" s="44">
        <f t="shared" si="1"/>
        <v>0</v>
      </c>
      <c r="AB3" s="44">
        <f t="shared" si="1"/>
        <v>0</v>
      </c>
      <c r="AC3" s="44">
        <f t="shared" si="1"/>
        <v>0</v>
      </c>
      <c r="AD3" s="44">
        <f t="shared" si="1"/>
        <v>2.8</v>
      </c>
      <c r="AE3" s="44">
        <f t="shared" si="1"/>
        <v>1.6</v>
      </c>
      <c r="AF3" s="44">
        <f t="shared" si="1"/>
        <v>6.43</v>
      </c>
      <c r="AG3" s="44">
        <f t="shared" si="1"/>
        <v>0</v>
      </c>
      <c r="AH3" s="44">
        <f t="shared" si="1"/>
        <v>128</v>
      </c>
      <c r="AI3" s="44">
        <f t="shared" si="1"/>
        <v>0</v>
      </c>
      <c r="AJ3" s="44">
        <f t="shared" si="1"/>
        <v>0</v>
      </c>
      <c r="AK3" s="44">
        <f t="shared" si="1"/>
        <v>19.46</v>
      </c>
      <c r="AL3" s="44">
        <f t="shared" si="1"/>
        <v>0</v>
      </c>
      <c r="AM3" s="44">
        <f t="shared" si="1"/>
        <v>61.9</v>
      </c>
      <c r="AN3" s="44">
        <f t="shared" si="1"/>
        <v>0</v>
      </c>
      <c r="AO3" s="44">
        <f t="shared" si="1"/>
        <v>45</v>
      </c>
      <c r="AP3" s="44">
        <f t="shared" si="1"/>
        <v>10.32</v>
      </c>
      <c r="AQ3" s="44">
        <f t="shared" si="1"/>
        <v>0</v>
      </c>
      <c r="AR3" s="44">
        <f>SUM(AR4:AR60)</f>
        <v>1609.873</v>
      </c>
      <c r="AS3" s="44">
        <f>SUM(AS4:AS14,AS16:AS29,AS31:AS34,AS36:AS57,AS60)</f>
        <v>54.951499999999996</v>
      </c>
      <c r="AT3" s="44">
        <f t="shared" si="1"/>
        <v>6.02</v>
      </c>
      <c r="AU3" s="44">
        <f t="shared" si="1"/>
        <v>0</v>
      </c>
      <c r="AV3" s="44">
        <f>SUM(AV4:AV43,AV45:AV60)</f>
        <v>0.8600000000000001</v>
      </c>
      <c r="AW3" s="44">
        <f t="shared" si="1"/>
        <v>0</v>
      </c>
      <c r="AX3" s="44">
        <f t="shared" si="1"/>
        <v>0</v>
      </c>
      <c r="AY3" s="44">
        <f t="shared" si="1"/>
        <v>0.79830000000000001</v>
      </c>
      <c r="AZ3" s="44">
        <f t="shared" si="1"/>
        <v>0</v>
      </c>
      <c r="BA3" s="44">
        <f t="shared" si="1"/>
        <v>0</v>
      </c>
      <c r="BB3" s="44">
        <f t="shared" si="1"/>
        <v>0</v>
      </c>
      <c r="BC3" s="44">
        <f t="shared" si="1"/>
        <v>0</v>
      </c>
      <c r="BD3" s="44">
        <f t="shared" si="1"/>
        <v>0</v>
      </c>
      <c r="BE3" s="44">
        <f>SUM(BE4:BE60)</f>
        <v>4.5250000000000004</v>
      </c>
      <c r="BF3" s="44">
        <f>SUM(BF4:BF20,BF22:BF60)</f>
        <v>0</v>
      </c>
      <c r="BG3" s="44">
        <f t="shared" si="1"/>
        <v>1098.8880000000001</v>
      </c>
      <c r="BH3" s="44">
        <f t="shared" si="1"/>
        <v>1.36</v>
      </c>
      <c r="BI3" s="44">
        <f t="shared" si="1"/>
        <v>65.542999999999992</v>
      </c>
      <c r="BJ3" s="44">
        <f t="shared" si="1"/>
        <v>3.3449999999999989</v>
      </c>
      <c r="BK3" s="44">
        <f>SUM(BK4:BK27,BK29:BK60)</f>
        <v>0</v>
      </c>
      <c r="BL3" s="44">
        <f>SUM(BL4:BL59)</f>
        <v>0</v>
      </c>
      <c r="BM3" s="44">
        <f t="shared" si="1"/>
        <v>0</v>
      </c>
      <c r="BN3" s="44">
        <f>SUM(BN4:BN7,BN9:BN28,BN30:BN60)</f>
        <v>0</v>
      </c>
      <c r="BO3" s="44">
        <f>SUM(BO4:BO24,BO26,BO28:BO30,BO31,BO33:BO60)</f>
        <v>0</v>
      </c>
      <c r="BP3" s="44">
        <f t="shared" si="1"/>
        <v>0</v>
      </c>
      <c r="BQ3" s="44">
        <f>SUM(BQ5:BQ31,BQ33:BQ60)</f>
        <v>0</v>
      </c>
      <c r="BR3" s="44">
        <f>SUM(BR5:BR19,BR21:BR25,BR27,BR29:BR60)</f>
        <v>0</v>
      </c>
      <c r="BS3" s="44">
        <f t="shared" ref="BS3:EB3" si="2">SUM(BS4:BS60)</f>
        <v>0</v>
      </c>
      <c r="BT3" s="44">
        <f t="shared" si="2"/>
        <v>0</v>
      </c>
      <c r="BU3" s="44">
        <f>SUM(BU6:BU60)</f>
        <v>0</v>
      </c>
      <c r="BV3" s="44">
        <f>SUM(BV5:BV28,BV30:BV60)</f>
        <v>0</v>
      </c>
      <c r="BW3" s="44">
        <f>SUM(BW5:BW23,BW25:BW29,BW31:BW60)</f>
        <v>0</v>
      </c>
      <c r="BX3" s="44">
        <f t="shared" si="2"/>
        <v>28.005999999999997</v>
      </c>
      <c r="BY3" s="44">
        <f t="shared" si="2"/>
        <v>108.36300000000001</v>
      </c>
      <c r="BZ3" s="44">
        <f t="shared" si="2"/>
        <v>5.298</v>
      </c>
      <c r="CA3" s="44">
        <f t="shared" si="2"/>
        <v>2.67</v>
      </c>
      <c r="CB3" s="44">
        <f t="shared" si="2"/>
        <v>4.9120000000000008</v>
      </c>
      <c r="CC3" s="44">
        <f t="shared" si="2"/>
        <v>0</v>
      </c>
      <c r="CD3" s="44">
        <f t="shared" si="2"/>
        <v>0</v>
      </c>
      <c r="CE3" s="44">
        <f t="shared" si="2"/>
        <v>6.1949999999999994</v>
      </c>
      <c r="CF3" s="44">
        <f t="shared" si="2"/>
        <v>0.14000000000000001</v>
      </c>
      <c r="CG3" s="44">
        <f t="shared" si="2"/>
        <v>0</v>
      </c>
      <c r="CH3" s="44">
        <f t="shared" si="2"/>
        <v>0</v>
      </c>
      <c r="CI3" s="44">
        <f t="shared" si="2"/>
        <v>0.05</v>
      </c>
      <c r="CJ3" s="44">
        <f t="shared" si="2"/>
        <v>47.953000000000003</v>
      </c>
      <c r="CK3" s="44">
        <f t="shared" si="2"/>
        <v>1.31</v>
      </c>
      <c r="CL3" s="44">
        <f t="shared" si="2"/>
        <v>0</v>
      </c>
      <c r="CM3" s="44">
        <f t="shared" si="2"/>
        <v>0</v>
      </c>
      <c r="CN3" s="44">
        <f t="shared" si="2"/>
        <v>0</v>
      </c>
      <c r="CO3" s="44">
        <f t="shared" si="2"/>
        <v>3.7136999999999998</v>
      </c>
      <c r="CP3" s="44">
        <f t="shared" si="2"/>
        <v>0</v>
      </c>
      <c r="CQ3" s="44">
        <f t="shared" si="2"/>
        <v>0</v>
      </c>
      <c r="CR3" s="44">
        <f t="shared" si="2"/>
        <v>4.4999999999999997E-3</v>
      </c>
      <c r="CS3" s="44">
        <f t="shared" si="2"/>
        <v>0.55900000000000005</v>
      </c>
      <c r="CT3" s="44">
        <f t="shared" si="2"/>
        <v>2.2869999999999999</v>
      </c>
      <c r="CU3" s="44">
        <f t="shared" si="2"/>
        <v>0</v>
      </c>
      <c r="CV3" s="44">
        <f t="shared" si="2"/>
        <v>0</v>
      </c>
      <c r="CW3" s="44">
        <f t="shared" si="2"/>
        <v>0.03</v>
      </c>
      <c r="CX3" s="44">
        <f t="shared" si="2"/>
        <v>1.119</v>
      </c>
      <c r="CY3" s="44">
        <f t="shared" si="2"/>
        <v>4.8600000000000003</v>
      </c>
      <c r="CZ3" s="44">
        <f t="shared" si="2"/>
        <v>0</v>
      </c>
      <c r="DA3" s="44">
        <f t="shared" si="2"/>
        <v>14.535000000000002</v>
      </c>
      <c r="DB3" s="44">
        <f t="shared" si="2"/>
        <v>18.78</v>
      </c>
      <c r="DC3" s="44">
        <f t="shared" si="2"/>
        <v>0</v>
      </c>
      <c r="DD3" s="44">
        <f t="shared" si="2"/>
        <v>0.19</v>
      </c>
      <c r="DE3" s="44">
        <f t="shared" si="2"/>
        <v>0.04</v>
      </c>
      <c r="DF3" s="44">
        <f t="shared" si="2"/>
        <v>9.6840000000000011</v>
      </c>
      <c r="DG3" s="44">
        <f t="shared" si="2"/>
        <v>4.2740999999999998</v>
      </c>
      <c r="DH3" s="44">
        <f t="shared" si="2"/>
        <v>0</v>
      </c>
      <c r="DI3" s="44">
        <f t="shared" si="2"/>
        <v>0</v>
      </c>
      <c r="DJ3" s="44">
        <f t="shared" si="2"/>
        <v>0.41770000000000002</v>
      </c>
      <c r="DK3" s="44">
        <f t="shared" si="2"/>
        <v>0</v>
      </c>
      <c r="DL3" s="44">
        <f t="shared" si="2"/>
        <v>0</v>
      </c>
      <c r="DM3" s="44">
        <f t="shared" si="2"/>
        <v>0</v>
      </c>
      <c r="DN3" s="44">
        <f t="shared" si="2"/>
        <v>5.1400000000000001E-2</v>
      </c>
      <c r="DO3" s="44">
        <f t="shared" si="2"/>
        <v>1.2999999999999999E-2</v>
      </c>
      <c r="DP3" s="44">
        <f t="shared" si="2"/>
        <v>0.62</v>
      </c>
      <c r="DQ3" s="44">
        <f t="shared" si="2"/>
        <v>1.4E-2</v>
      </c>
      <c r="DR3" s="44">
        <f t="shared" si="2"/>
        <v>0</v>
      </c>
      <c r="DS3" s="44">
        <f t="shared" si="2"/>
        <v>0</v>
      </c>
      <c r="DT3" s="44">
        <f t="shared" si="2"/>
        <v>2.5000000000000001E-2</v>
      </c>
      <c r="DU3" s="44">
        <f t="shared" si="2"/>
        <v>0.124</v>
      </c>
      <c r="DV3" s="44">
        <f t="shared" si="2"/>
        <v>28.151999999999997</v>
      </c>
      <c r="DW3" s="44">
        <f t="shared" si="2"/>
        <v>0</v>
      </c>
      <c r="DX3" s="44">
        <f t="shared" si="2"/>
        <v>0</v>
      </c>
      <c r="DY3" s="44">
        <f t="shared" si="2"/>
        <v>0</v>
      </c>
      <c r="DZ3" s="44">
        <f t="shared" si="2"/>
        <v>1.26</v>
      </c>
      <c r="EA3" s="44">
        <f t="shared" si="2"/>
        <v>0</v>
      </c>
      <c r="EB3" s="44">
        <f t="shared" si="2"/>
        <v>0</v>
      </c>
      <c r="EC3" s="44">
        <f t="shared" ref="EC3:GN3" si="3">SUM(EC4:EC60)</f>
        <v>75.494999999999976</v>
      </c>
      <c r="ED3" s="44">
        <f t="shared" si="3"/>
        <v>0.04</v>
      </c>
      <c r="EE3" s="44">
        <f t="shared" si="3"/>
        <v>0</v>
      </c>
      <c r="EF3" s="44">
        <f t="shared" si="3"/>
        <v>0</v>
      </c>
      <c r="EG3" s="44">
        <f t="shared" si="3"/>
        <v>0</v>
      </c>
      <c r="EH3" s="44">
        <f t="shared" si="3"/>
        <v>0</v>
      </c>
      <c r="EI3" s="44">
        <f t="shared" si="3"/>
        <v>0</v>
      </c>
      <c r="EJ3" s="44">
        <f t="shared" si="3"/>
        <v>0</v>
      </c>
      <c r="EK3" s="44">
        <f t="shared" si="3"/>
        <v>18.28</v>
      </c>
      <c r="EL3" s="44">
        <f t="shared" si="3"/>
        <v>324.14</v>
      </c>
      <c r="EM3" s="44">
        <f t="shared" si="3"/>
        <v>129.18</v>
      </c>
      <c r="EN3" s="44">
        <f t="shared" si="3"/>
        <v>71.489999999999995</v>
      </c>
      <c r="EO3" s="44">
        <f t="shared" si="3"/>
        <v>1653.3889999999999</v>
      </c>
      <c r="EP3" s="44">
        <f t="shared" si="3"/>
        <v>1.1599999999999999</v>
      </c>
      <c r="EQ3" s="44">
        <f t="shared" si="3"/>
        <v>1.891</v>
      </c>
      <c r="ER3" s="44">
        <f t="shared" si="3"/>
        <v>42.990000000000009</v>
      </c>
      <c r="ES3" s="44">
        <f t="shared" si="3"/>
        <v>364.90950000000004</v>
      </c>
      <c r="ET3" s="44">
        <f t="shared" si="3"/>
        <v>0</v>
      </c>
      <c r="EU3" s="44">
        <f t="shared" si="3"/>
        <v>0</v>
      </c>
      <c r="EV3" s="44">
        <f t="shared" si="3"/>
        <v>0.08</v>
      </c>
      <c r="EW3" s="44">
        <f t="shared" si="3"/>
        <v>0</v>
      </c>
      <c r="EX3" s="44">
        <f t="shared" si="3"/>
        <v>0</v>
      </c>
      <c r="EY3" s="44">
        <f t="shared" si="3"/>
        <v>6.0884999999999998</v>
      </c>
      <c r="EZ3" s="44">
        <f t="shared" si="3"/>
        <v>70.7761</v>
      </c>
      <c r="FA3" s="44">
        <f t="shared" si="3"/>
        <v>0</v>
      </c>
      <c r="FB3" s="44">
        <f t="shared" si="3"/>
        <v>0</v>
      </c>
      <c r="FC3" s="44">
        <f t="shared" si="3"/>
        <v>6.88</v>
      </c>
      <c r="FD3" s="44">
        <f t="shared" si="3"/>
        <v>0</v>
      </c>
      <c r="FE3" s="44">
        <f t="shared" si="3"/>
        <v>1.522</v>
      </c>
      <c r="FF3" s="44">
        <f t="shared" si="3"/>
        <v>0.32</v>
      </c>
      <c r="FG3" s="44">
        <f t="shared" si="3"/>
        <v>0</v>
      </c>
      <c r="FH3" s="44">
        <f t="shared" si="3"/>
        <v>0.93</v>
      </c>
      <c r="FI3" s="44">
        <f t="shared" si="3"/>
        <v>0.21</v>
      </c>
      <c r="FJ3" s="44">
        <f t="shared" si="3"/>
        <v>16182.576000000006</v>
      </c>
      <c r="FK3" s="44">
        <f t="shared" si="3"/>
        <v>649.68000000000006</v>
      </c>
      <c r="FL3" s="44">
        <f t="shared" si="3"/>
        <v>235.36</v>
      </c>
      <c r="FM3" s="44">
        <f t="shared" si="3"/>
        <v>0</v>
      </c>
      <c r="FN3" s="44">
        <f t="shared" si="3"/>
        <v>511</v>
      </c>
      <c r="FO3" s="44">
        <f t="shared" si="3"/>
        <v>0</v>
      </c>
      <c r="FP3" s="44">
        <f t="shared" si="3"/>
        <v>91.94</v>
      </c>
      <c r="FQ3" s="44">
        <f t="shared" si="3"/>
        <v>38</v>
      </c>
      <c r="FR3" s="44">
        <f t="shared" si="3"/>
        <v>12613.727000000004</v>
      </c>
      <c r="FS3" s="44">
        <f t="shared" si="3"/>
        <v>261.27999999999997</v>
      </c>
      <c r="FT3" s="44">
        <f t="shared" si="3"/>
        <v>74.3</v>
      </c>
      <c r="FU3" s="44">
        <f t="shared" si="3"/>
        <v>2370.4300000000003</v>
      </c>
      <c r="FV3" s="44">
        <f t="shared" si="3"/>
        <v>1.9</v>
      </c>
      <c r="FW3" s="44">
        <f t="shared" si="3"/>
        <v>0</v>
      </c>
      <c r="FX3" s="44">
        <f t="shared" si="3"/>
        <v>6.83</v>
      </c>
      <c r="FY3" s="44">
        <f t="shared" si="3"/>
        <v>0</v>
      </c>
      <c r="FZ3" s="44">
        <f t="shared" si="3"/>
        <v>1514.53</v>
      </c>
      <c r="GA3" s="44">
        <f t="shared" si="3"/>
        <v>0</v>
      </c>
      <c r="GB3" s="44">
        <f t="shared" si="3"/>
        <v>6.48</v>
      </c>
      <c r="GC3" s="44">
        <f t="shared" si="3"/>
        <v>0</v>
      </c>
      <c r="GD3" s="44">
        <f t="shared" si="3"/>
        <v>2.4258999999999999</v>
      </c>
      <c r="GE3" s="44">
        <f t="shared" si="3"/>
        <v>7.5780000000000003</v>
      </c>
      <c r="GF3" s="44">
        <f t="shared" si="3"/>
        <v>36.634999999999998</v>
      </c>
      <c r="GG3" s="44">
        <f t="shared" si="3"/>
        <v>18.352499999999999</v>
      </c>
      <c r="GH3" s="44">
        <f t="shared" si="3"/>
        <v>11.118999999999998</v>
      </c>
      <c r="GI3" s="44">
        <f t="shared" si="3"/>
        <v>9.2490000000000006</v>
      </c>
      <c r="GJ3" s="44">
        <f t="shared" si="3"/>
        <v>0</v>
      </c>
      <c r="GK3" s="44">
        <f t="shared" si="3"/>
        <v>3.3420000000000001</v>
      </c>
      <c r="GL3" s="44">
        <f t="shared" si="3"/>
        <v>0</v>
      </c>
      <c r="GM3" s="44">
        <f t="shared" si="3"/>
        <v>0</v>
      </c>
      <c r="GN3" s="44">
        <f t="shared" si="3"/>
        <v>1.0625800000000001</v>
      </c>
      <c r="GO3" s="44">
        <f t="shared" ref="GO3:IZ3" si="4">SUM(GO4:GO60)</f>
        <v>1.9E-3</v>
      </c>
      <c r="GP3" s="44">
        <f t="shared" si="4"/>
        <v>1.2587000000000002</v>
      </c>
      <c r="GQ3" s="44">
        <f t="shared" si="4"/>
        <v>0.36499999999999999</v>
      </c>
      <c r="GR3" s="44">
        <f t="shared" si="4"/>
        <v>0</v>
      </c>
      <c r="GS3" s="44">
        <f t="shared" si="4"/>
        <v>7.5999999999999998E-2</v>
      </c>
      <c r="GT3" s="44">
        <f t="shared" si="4"/>
        <v>0</v>
      </c>
      <c r="GU3" s="44">
        <f t="shared" si="4"/>
        <v>0</v>
      </c>
      <c r="GV3" s="44">
        <f t="shared" si="4"/>
        <v>1.1655</v>
      </c>
      <c r="GW3" s="44">
        <f t="shared" si="4"/>
        <v>0</v>
      </c>
      <c r="GX3" s="44">
        <f t="shared" si="4"/>
        <v>0</v>
      </c>
      <c r="GY3" s="44">
        <f t="shared" si="4"/>
        <v>0</v>
      </c>
      <c r="GZ3" s="44">
        <f t="shared" si="4"/>
        <v>0.248</v>
      </c>
      <c r="HA3" s="44">
        <f t="shared" si="4"/>
        <v>5.0000000000000001E-3</v>
      </c>
      <c r="HB3" s="44">
        <f t="shared" si="4"/>
        <v>0.85990000000000011</v>
      </c>
      <c r="HC3" s="44">
        <f t="shared" si="4"/>
        <v>0</v>
      </c>
      <c r="HD3" s="44">
        <f t="shared" si="4"/>
        <v>0.05</v>
      </c>
      <c r="HE3" s="44">
        <f t="shared" si="4"/>
        <v>0.7</v>
      </c>
      <c r="HF3" s="44">
        <f t="shared" si="4"/>
        <v>0</v>
      </c>
      <c r="HG3" s="44">
        <f t="shared" si="4"/>
        <v>0</v>
      </c>
      <c r="HH3" s="44">
        <f t="shared" si="4"/>
        <v>0.17300000000000001</v>
      </c>
      <c r="HI3" s="44">
        <f t="shared" si="4"/>
        <v>2.3E-2</v>
      </c>
      <c r="HJ3" s="44">
        <f t="shared" si="4"/>
        <v>25.721800000000002</v>
      </c>
      <c r="HK3" s="44">
        <f t="shared" si="4"/>
        <v>3.5000000000000001E-3</v>
      </c>
      <c r="HL3" s="44">
        <f t="shared" si="4"/>
        <v>0.1623</v>
      </c>
      <c r="HM3" s="44">
        <f t="shared" si="4"/>
        <v>4.2999999999999997E-2</v>
      </c>
      <c r="HN3" s="44">
        <f t="shared" si="4"/>
        <v>0.183</v>
      </c>
      <c r="HO3" s="44">
        <f t="shared" si="4"/>
        <v>0.03</v>
      </c>
      <c r="HP3" s="44">
        <f t="shared" si="4"/>
        <v>8.9999999999999998E-4</v>
      </c>
      <c r="HQ3" s="44">
        <f t="shared" si="4"/>
        <v>3.7637999999999998</v>
      </c>
      <c r="HR3" s="44">
        <f t="shared" si="4"/>
        <v>38.200000000000003</v>
      </c>
      <c r="HS3" s="44">
        <f t="shared" si="4"/>
        <v>47.207000000000008</v>
      </c>
      <c r="HT3" s="44">
        <f t="shared" si="4"/>
        <v>24.325099999999999</v>
      </c>
      <c r="HU3" s="44">
        <f t="shared" si="4"/>
        <v>4.8029999999999999</v>
      </c>
      <c r="HV3" s="44">
        <f t="shared" si="4"/>
        <v>17.387</v>
      </c>
      <c r="HW3" s="44">
        <f t="shared" si="4"/>
        <v>0</v>
      </c>
      <c r="HX3" s="44">
        <f t="shared" si="4"/>
        <v>3.7404999999999999</v>
      </c>
      <c r="HY3" s="44">
        <f t="shared" si="4"/>
        <v>0</v>
      </c>
      <c r="HZ3" s="44">
        <f t="shared" si="4"/>
        <v>2.0608</v>
      </c>
      <c r="IA3" s="44">
        <f t="shared" si="4"/>
        <v>7.0000000000000001E-3</v>
      </c>
      <c r="IB3" s="44">
        <f t="shared" si="4"/>
        <v>0</v>
      </c>
      <c r="IC3" s="44">
        <f t="shared" si="4"/>
        <v>2.2860999999999998</v>
      </c>
      <c r="ID3" s="44">
        <f t="shared" si="4"/>
        <v>1.64</v>
      </c>
      <c r="IE3" s="44">
        <f t="shared" si="4"/>
        <v>0</v>
      </c>
      <c r="IF3" s="44">
        <f t="shared" si="4"/>
        <v>0.81499999999999995</v>
      </c>
      <c r="IG3" s="44">
        <f t="shared" si="4"/>
        <v>0.60199999999999998</v>
      </c>
      <c r="IH3" s="44">
        <f t="shared" si="4"/>
        <v>0.24</v>
      </c>
      <c r="II3" s="44">
        <f t="shared" si="4"/>
        <v>6.3395000000000001</v>
      </c>
      <c r="IJ3" s="44">
        <f t="shared" si="4"/>
        <v>0</v>
      </c>
      <c r="IK3" s="44">
        <f t="shared" si="4"/>
        <v>0.99429999999999996</v>
      </c>
      <c r="IL3" s="44">
        <f t="shared" si="4"/>
        <v>0</v>
      </c>
      <c r="IM3" s="44">
        <f t="shared" si="4"/>
        <v>0.7268</v>
      </c>
      <c r="IN3" s="44">
        <f t="shared" si="4"/>
        <v>0.47389999999999999</v>
      </c>
      <c r="IO3" s="44">
        <f t="shared" si="4"/>
        <v>0.59840000000000004</v>
      </c>
      <c r="IP3" s="44">
        <f t="shared" si="4"/>
        <v>0</v>
      </c>
      <c r="IQ3" s="44">
        <f t="shared" si="4"/>
        <v>0</v>
      </c>
      <c r="IR3" s="44">
        <f t="shared" si="4"/>
        <v>0</v>
      </c>
      <c r="IS3" s="44">
        <f t="shared" si="4"/>
        <v>0.74349999999999994</v>
      </c>
      <c r="IT3" s="44">
        <f t="shared" si="4"/>
        <v>1E-3</v>
      </c>
      <c r="IU3" s="44">
        <f t="shared" si="4"/>
        <v>2.5000000000000001E-3</v>
      </c>
      <c r="IV3" s="44">
        <f t="shared" si="4"/>
        <v>4.0000000000000001E-3</v>
      </c>
      <c r="IW3" s="44">
        <f t="shared" si="4"/>
        <v>4.0000000000000001E-3</v>
      </c>
      <c r="IX3" s="44">
        <f t="shared" si="4"/>
        <v>0.90070000000000006</v>
      </c>
      <c r="IY3" s="44">
        <f t="shared" si="4"/>
        <v>3.7999999999999999E-2</v>
      </c>
      <c r="IZ3" s="44">
        <f t="shared" si="4"/>
        <v>0.10199999999999999</v>
      </c>
      <c r="JA3" s="44">
        <f t="shared" ref="JA3:LJ3" si="5">SUM(JA4:JA60)</f>
        <v>0</v>
      </c>
      <c r="JB3" s="44">
        <f t="shared" si="5"/>
        <v>0</v>
      </c>
      <c r="JC3" s="44">
        <f t="shared" si="5"/>
        <v>0</v>
      </c>
      <c r="JD3" s="44">
        <f t="shared" si="5"/>
        <v>2.47E-2</v>
      </c>
      <c r="JE3" s="44">
        <f t="shared" si="5"/>
        <v>0</v>
      </c>
      <c r="JF3" s="44">
        <f t="shared" si="5"/>
        <v>0.23599999999999999</v>
      </c>
      <c r="JG3" s="44">
        <f t="shared" si="5"/>
        <v>0</v>
      </c>
      <c r="JH3" s="44">
        <f t="shared" si="5"/>
        <v>1.73</v>
      </c>
      <c r="JI3" s="44">
        <f t="shared" si="5"/>
        <v>198.22674000000001</v>
      </c>
      <c r="JJ3" s="44">
        <f t="shared" si="5"/>
        <v>353.91</v>
      </c>
      <c r="JK3" s="44">
        <f t="shared" si="5"/>
        <v>1427.1399999999999</v>
      </c>
      <c r="JL3" s="44">
        <f t="shared" si="5"/>
        <v>851.37239999999997</v>
      </c>
      <c r="JM3" s="44">
        <f t="shared" si="5"/>
        <v>293.00700000000001</v>
      </c>
      <c r="JN3" s="44">
        <f t="shared" si="5"/>
        <v>668.07299999999998</v>
      </c>
      <c r="JO3" s="44">
        <f t="shared" si="5"/>
        <v>10</v>
      </c>
      <c r="JP3" s="44">
        <f t="shared" si="5"/>
        <v>0</v>
      </c>
      <c r="JQ3" s="44">
        <f t="shared" si="5"/>
        <v>0</v>
      </c>
      <c r="JR3" s="44">
        <f t="shared" si="5"/>
        <v>0.71</v>
      </c>
      <c r="JS3" s="44">
        <f t="shared" si="5"/>
        <v>83.019780000000011</v>
      </c>
      <c r="JT3" s="44">
        <f t="shared" si="5"/>
        <v>12.620000000000001</v>
      </c>
      <c r="JU3" s="44">
        <f t="shared" si="5"/>
        <v>100.00999999999999</v>
      </c>
      <c r="JV3" s="44">
        <f t="shared" si="5"/>
        <v>0</v>
      </c>
      <c r="JW3" s="44">
        <f t="shared" si="5"/>
        <v>0</v>
      </c>
      <c r="JX3" s="44">
        <f t="shared" si="5"/>
        <v>36.173999999999999</v>
      </c>
      <c r="JY3" s="44">
        <f t="shared" si="5"/>
        <v>0</v>
      </c>
      <c r="JZ3" s="44">
        <f t="shared" si="5"/>
        <v>9.9190000000000005</v>
      </c>
      <c r="KA3" s="44">
        <f t="shared" si="5"/>
        <v>5.5E-2</v>
      </c>
      <c r="KB3" s="44">
        <f t="shared" si="5"/>
        <v>0</v>
      </c>
      <c r="KC3" s="44">
        <f t="shared" si="5"/>
        <v>0</v>
      </c>
      <c r="KD3" s="44">
        <f t="shared" si="5"/>
        <v>0</v>
      </c>
      <c r="KE3" s="44">
        <f t="shared" si="5"/>
        <v>126.2516</v>
      </c>
      <c r="KF3" s="44">
        <f t="shared" si="5"/>
        <v>0</v>
      </c>
      <c r="KG3" s="44">
        <f t="shared" si="5"/>
        <v>3.8</v>
      </c>
      <c r="KH3" s="44">
        <f t="shared" si="5"/>
        <v>0.88</v>
      </c>
      <c r="KI3" s="44">
        <f t="shared" si="5"/>
        <v>63.903000000000006</v>
      </c>
      <c r="KJ3" s="44">
        <f t="shared" si="5"/>
        <v>0</v>
      </c>
      <c r="KK3" s="44">
        <f t="shared" si="5"/>
        <v>0</v>
      </c>
      <c r="KL3" s="44">
        <f t="shared" si="5"/>
        <v>0</v>
      </c>
      <c r="KM3" s="44">
        <f t="shared" si="5"/>
        <v>30.626000000000001</v>
      </c>
      <c r="KN3" s="44">
        <f t="shared" si="5"/>
        <v>4.2999999999999997E-2</v>
      </c>
      <c r="KO3" s="44">
        <f t="shared" si="5"/>
        <v>0</v>
      </c>
      <c r="KP3" s="44">
        <f t="shared" si="5"/>
        <v>9.4699999999999989</v>
      </c>
      <c r="KQ3" s="44">
        <f t="shared" si="5"/>
        <v>4.4499999999999998E-2</v>
      </c>
      <c r="KR3" s="44">
        <f t="shared" si="5"/>
        <v>16.774100000000001</v>
      </c>
      <c r="KS3" s="44">
        <f t="shared" si="5"/>
        <v>9.0534999999999997</v>
      </c>
      <c r="KT3" s="44">
        <f t="shared" si="5"/>
        <v>0.85499999999999998</v>
      </c>
      <c r="KU3" s="44">
        <f t="shared" si="5"/>
        <v>0.27</v>
      </c>
      <c r="KV3" s="44">
        <f t="shared" si="5"/>
        <v>3.7000000000000002E-3</v>
      </c>
      <c r="KW3" s="44">
        <f t="shared" si="5"/>
        <v>3.24</v>
      </c>
      <c r="KX3" s="44">
        <f t="shared" si="5"/>
        <v>8.5645000000000007</v>
      </c>
      <c r="KY3" s="44">
        <f t="shared" si="5"/>
        <v>0</v>
      </c>
      <c r="KZ3" s="44">
        <f t="shared" si="5"/>
        <v>16.020999999999997</v>
      </c>
      <c r="LA3" s="44">
        <f t="shared" si="5"/>
        <v>3.6159999999999992</v>
      </c>
      <c r="LB3" s="44">
        <f t="shared" si="5"/>
        <v>6.5000000000000002E-2</v>
      </c>
      <c r="LC3" s="44">
        <f t="shared" si="5"/>
        <v>0.28260000000000002</v>
      </c>
      <c r="LD3" s="44">
        <f t="shared" si="5"/>
        <v>0</v>
      </c>
      <c r="LE3" s="44">
        <f t="shared" si="5"/>
        <v>7.0999999999999994E-2</v>
      </c>
      <c r="LF3" s="44">
        <f t="shared" si="5"/>
        <v>5.5999999999999999E-3</v>
      </c>
      <c r="LG3" s="44">
        <f t="shared" si="5"/>
        <v>0</v>
      </c>
      <c r="LH3" s="44">
        <f t="shared" si="5"/>
        <v>5.633</v>
      </c>
      <c r="LI3" s="44">
        <f t="shared" si="5"/>
        <v>0</v>
      </c>
      <c r="LJ3" s="45">
        <f t="shared" si="5"/>
        <v>7.6E-3</v>
      </c>
    </row>
    <row r="4" spans="2:322" x14ac:dyDescent="0.25">
      <c r="B4" s="46" t="s">
        <v>0</v>
      </c>
      <c r="C4" s="2">
        <f>SUM(D4:LJ4)</f>
        <v>913.39909999999998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>
        <f>VLOOKUP(AR2,Podklady!$A$7:$B$200,2,0)</f>
        <v>27.28</v>
      </c>
      <c r="AS4" s="36">
        <f>VLOOKUP(AS2,Podklady!$A$7:$B$200,2,0)</f>
        <v>9.94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>
        <f>VLOOKUP(BG2,Podklady!$A$7:$B$200,2,0)</f>
        <v>25.11</v>
      </c>
      <c r="BH4" s="36"/>
      <c r="BI4" s="36">
        <f>VLOOKUP(BI2,Podklady!$A$7:$B$200,2,0)</f>
        <v>1.27</v>
      </c>
      <c r="BJ4" s="36">
        <f>VLOOKUP(BJ2,Podklady!$A$7:$B$200,2,0)</f>
        <v>0.03</v>
      </c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>
        <f>VLOOKUP(BY2,Podklady!$A$7:$B$200,2,0)</f>
        <v>6.62</v>
      </c>
      <c r="BZ4" s="36"/>
      <c r="CA4" s="36"/>
      <c r="CB4" s="36">
        <f>VLOOKUP(CB2,Podklady!$A$7:$B$200,2,0)</f>
        <v>0.13</v>
      </c>
      <c r="CC4" s="36"/>
      <c r="CD4" s="36"/>
      <c r="CE4" s="36">
        <f>VLOOKUP(CE2,Podklady!$A$7:$B$200,2,0)</f>
        <v>0.2</v>
      </c>
      <c r="CF4" s="36"/>
      <c r="CG4" s="36"/>
      <c r="CH4" s="36"/>
      <c r="CI4" s="36"/>
      <c r="CJ4" s="36">
        <f>VLOOKUP(CJ2,Podklady!$A$7:$B$200,2,0)</f>
        <v>0.63</v>
      </c>
      <c r="CK4" s="36"/>
      <c r="CL4" s="36"/>
      <c r="CM4" s="36"/>
      <c r="CN4" s="36"/>
      <c r="CO4" s="36">
        <f>VLOOKUP(CO2,Podklady!$A$7:$B$200,2,0)</f>
        <v>9.0000000000000011E-2</v>
      </c>
      <c r="CP4" s="36"/>
      <c r="CQ4" s="36"/>
      <c r="CR4" s="36"/>
      <c r="CS4" s="36"/>
      <c r="CT4" s="36"/>
      <c r="CU4" s="36"/>
      <c r="CV4" s="36"/>
      <c r="CW4" s="36"/>
      <c r="CX4" s="36"/>
      <c r="CY4" s="36">
        <f>VLOOKUP(CY2,Podklady!$A$7:$B$200,2,0)</f>
        <v>0.11</v>
      </c>
      <c r="CZ4" s="36"/>
      <c r="DA4" s="36">
        <f>VLOOKUP(DA2,Podklady!$A$7:$B$200,2,0)</f>
        <v>0.21</v>
      </c>
      <c r="DB4" s="36">
        <f>VLOOKUP(DB2,Podklady!$A$7:$B$200,2,0)</f>
        <v>0.35</v>
      </c>
      <c r="DC4" s="36"/>
      <c r="DD4" s="36"/>
      <c r="DE4" s="36"/>
      <c r="DF4" s="36"/>
      <c r="DG4" s="36">
        <f>VLOOKUP(DG2,Podklady!$A$7:$B$200,2,0)</f>
        <v>0.04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>
        <f>VLOOKUP(DV2,Podklady!$A$7:$B$200,2,0)</f>
        <v>0.86</v>
      </c>
      <c r="DW4" s="36"/>
      <c r="DX4" s="36"/>
      <c r="DY4" s="36"/>
      <c r="DZ4" s="36"/>
      <c r="EA4" s="36"/>
      <c r="EB4" s="36"/>
      <c r="EC4" s="36">
        <f>VLOOKUP(EC2,Podklady!$A$7:$B$200,2,0)</f>
        <v>1.1200000000000001</v>
      </c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>
        <f>VLOOKUP(EO2,Podklady!$A$7:$B$200,2,0)</f>
        <v>32.027999999999999</v>
      </c>
      <c r="EP4" s="36"/>
      <c r="EQ4" s="36">
        <f>VLOOKUP(EQ2,Podklady!$A$7:$B$200,2,0)</f>
        <v>0.82</v>
      </c>
      <c r="ER4" s="36">
        <f>VLOOKUP(ER2,Podklady!$A$7:$B$200,2,0)</f>
        <v>0.83199999999999996</v>
      </c>
      <c r="ES4" s="36">
        <f>VLOOKUP(ES2,Podklady!$A$7:$B$200,2,0)</f>
        <v>13.1275</v>
      </c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>
        <f>VLOOKUP(FJ2,Podklady!$A$7:$B$200,2,0)</f>
        <v>364.14</v>
      </c>
      <c r="FK4" s="36"/>
      <c r="FL4" s="36"/>
      <c r="FM4" s="36"/>
      <c r="FN4" s="36"/>
      <c r="FO4" s="36"/>
      <c r="FP4" s="36"/>
      <c r="FQ4" s="36"/>
      <c r="FR4" s="36">
        <f>VLOOKUP(FR2,Podklady!$A$7:$B$200,2,0)</f>
        <v>266.82</v>
      </c>
      <c r="FS4" s="36"/>
      <c r="FT4" s="36"/>
      <c r="FU4" s="36">
        <f>VLOOKUP(FU2,Podklady!$A$7:$B$200,2,0)</f>
        <v>72.179999999999993</v>
      </c>
      <c r="FV4" s="36"/>
      <c r="FW4" s="36"/>
      <c r="FX4" s="36"/>
      <c r="FY4" s="36"/>
      <c r="FZ4" s="36">
        <f>VLOOKUP(FZ2,Podklady!$A$7:$B$200,2,0)</f>
        <v>36.590000000000003</v>
      </c>
      <c r="GA4" s="36"/>
      <c r="GB4" s="36"/>
      <c r="GC4" s="36"/>
      <c r="GD4" s="36">
        <f>VLOOKUP(GD2,Podklady!$A$7:$B$200,2,0)</f>
        <v>0.1081</v>
      </c>
      <c r="GE4" s="36"/>
      <c r="GF4" s="36"/>
      <c r="GG4" s="36"/>
      <c r="GH4" s="36"/>
      <c r="GI4" s="36"/>
      <c r="GJ4" s="36"/>
      <c r="GK4" s="36">
        <f>VLOOKUP(GK2,Podklady!$A$7:$B$200,2,0)</f>
        <v>0.72489999999999999</v>
      </c>
      <c r="GL4" s="36"/>
      <c r="GM4" s="36"/>
      <c r="GN4" s="36"/>
      <c r="GO4" s="36"/>
      <c r="GP4" s="36"/>
      <c r="GQ4" s="36">
        <f>VLOOKUP(GQ2,Podklady!$A$7:$B$200,2,0)</f>
        <v>0.36499999999999999</v>
      </c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>
        <f>VLOOKUP(HQ2,Podklady!$A$7:$B$200,2,0)</f>
        <v>4.41E-2</v>
      </c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>
        <f>VLOOKUP(IF2,Podklady!$A$7:$B$200,2,0)</f>
        <v>0.81499999999999995</v>
      </c>
      <c r="IG4" s="36">
        <f>VLOOKUP(IG2,Podklady!$A$7:$B$200,2,0)</f>
        <v>0.60199999999999998</v>
      </c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>
        <f>VLOOKUP(JD2,Podklady!$A$7:$B$200,2,0)</f>
        <v>1.4500000000000001E-2</v>
      </c>
      <c r="JE4" s="36"/>
      <c r="JF4" s="36"/>
      <c r="JG4" s="36"/>
      <c r="JH4" s="36"/>
      <c r="JI4" s="36">
        <f>VLOOKUP(JI2,Podklady!$A$7:$B$200,2,0)</f>
        <v>2.161</v>
      </c>
      <c r="JJ4" s="36"/>
      <c r="JK4" s="36">
        <f>VLOOKUP(JK2,Podklady!$A$7:$B$200,2,0)</f>
        <v>7.4580000000000002</v>
      </c>
      <c r="JL4" s="36"/>
      <c r="JM4" s="36"/>
      <c r="JN4" s="36">
        <f>VLOOKUP(JN2,Podklady!$A$7:$B$200,2,0)</f>
        <v>0.2</v>
      </c>
      <c r="JO4" s="36"/>
      <c r="JP4" s="36"/>
      <c r="JQ4" s="36"/>
      <c r="JR4" s="36"/>
      <c r="JS4" s="36"/>
      <c r="JT4" s="36"/>
      <c r="JU4" s="36"/>
      <c r="JV4" s="36"/>
      <c r="JW4" s="36"/>
      <c r="JX4" s="36">
        <f>VLOOKUP(JX2,Podklady!$A$7:$B$200,2,0)</f>
        <v>36.173999999999999</v>
      </c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>
        <f>VLOOKUP(KP2,Podklady!$A$7:$B$200,2,0)</f>
        <v>3.75</v>
      </c>
      <c r="KQ4" s="36"/>
      <c r="KR4" s="36"/>
      <c r="KS4" s="36"/>
      <c r="KT4" s="36"/>
      <c r="KU4" s="36"/>
      <c r="KV4" s="36"/>
      <c r="KW4" s="36"/>
      <c r="KX4" s="36"/>
      <c r="KY4" s="36"/>
      <c r="KZ4" s="36">
        <f>VLOOKUP(KZ2,Podklady!$A$7:$B$200,2,0)</f>
        <v>0.39</v>
      </c>
      <c r="LA4" s="36"/>
      <c r="LB4" s="36">
        <f>VLOOKUP(LB2,Podklady!$A$7:$B$200,2,0)</f>
        <v>6.5000000000000002E-2</v>
      </c>
      <c r="LC4" s="36"/>
      <c r="LD4" s="36"/>
      <c r="LE4" s="36"/>
      <c r="LF4" s="36"/>
      <c r="LG4" s="36"/>
      <c r="LH4" s="36"/>
      <c r="LI4" s="36"/>
      <c r="LJ4" s="36"/>
    </row>
    <row r="5" spans="2:322" x14ac:dyDescent="0.25">
      <c r="B5" s="1" t="s">
        <v>1</v>
      </c>
      <c r="C5" s="2">
        <f>SUM(D5:AAA5)</f>
        <v>524.97412000000008</v>
      </c>
      <c r="D5" s="36"/>
      <c r="E5" s="36"/>
      <c r="F5" s="36"/>
      <c r="G5" s="36"/>
      <c r="H5" s="36"/>
      <c r="I5" s="36"/>
      <c r="J5" s="36"/>
      <c r="K5" s="36">
        <f>VLOOKUP(K2,Podklady!$C$7:$D$200,2,0)</f>
        <v>2.69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>
        <f>VLOOKUP(AR2,Podklady!$C$7:$D$200,2,0)</f>
        <v>20.49</v>
      </c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>
        <f>VLOOKUP(BG2,Podklady!$C$7:$D$200,2,0)</f>
        <v>21.62</v>
      </c>
      <c r="BH5" s="36"/>
      <c r="BI5" s="36">
        <f>VLOOKUP(BI2,Podklady!$C$7:$D$200,2,0)</f>
        <v>1.1240000000000001</v>
      </c>
      <c r="BJ5" s="36">
        <f>VLOOKUP(BJ2,Podklady!$C$7:$D$200,2,0)</f>
        <v>0.04</v>
      </c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50">
        <f>VLOOKUP(BU2,Podklady!$C$7:$D$200,2,0)</f>
        <v>0.2</v>
      </c>
      <c r="BV5" s="36"/>
      <c r="BW5" s="36"/>
      <c r="BX5" s="36"/>
      <c r="BY5" s="36">
        <f>VLOOKUP(BY2,Podklady!$C$7:$D$200,2,0)</f>
        <v>3.94</v>
      </c>
      <c r="BZ5" s="36"/>
      <c r="CA5" s="36"/>
      <c r="CB5" s="36">
        <f>VLOOKUP(CB2,Podklady!$C$7:$D$200,2,0)</f>
        <v>0.12000000000000001</v>
      </c>
      <c r="CC5" s="36"/>
      <c r="CD5" s="36"/>
      <c r="CE5" s="36">
        <f>VLOOKUP(CE2,Podklady!$C$7:$D$200,2,0)</f>
        <v>0.09</v>
      </c>
      <c r="CF5" s="36"/>
      <c r="CG5" s="36"/>
      <c r="CH5" s="36"/>
      <c r="CI5" s="36"/>
      <c r="CJ5" s="36">
        <f>VLOOKUP(CJ2,Podklady!$C$7:$D$200,2,0)</f>
        <v>0.7</v>
      </c>
      <c r="CK5" s="36"/>
      <c r="CL5" s="36"/>
      <c r="CM5" s="36"/>
      <c r="CN5" s="36"/>
      <c r="CO5" s="36">
        <f>VLOOKUP(CO2,Podklady!$C$7:$D$200,2,0)</f>
        <v>0.02</v>
      </c>
      <c r="CP5" s="36"/>
      <c r="CQ5" s="36"/>
      <c r="CR5" s="36"/>
      <c r="CS5" s="36"/>
      <c r="CT5" s="36"/>
      <c r="CU5" s="36"/>
      <c r="CV5" s="36"/>
      <c r="CW5" s="36">
        <f>VLOOKUP(CW2,Podklady!$C$7:$D$200,2,0)</f>
        <v>0.03</v>
      </c>
      <c r="CX5" s="36"/>
      <c r="CY5" s="36">
        <f>VLOOKUP(CY2,Podklady!$C$7:$D$200,2,0)</f>
        <v>0.02</v>
      </c>
      <c r="CZ5" s="36"/>
      <c r="DA5" s="36">
        <f>VLOOKUP(DA2,Podklady!$C$7:$D$200,2,0)</f>
        <v>0.4</v>
      </c>
      <c r="DB5" s="36">
        <f>VLOOKUP(DB2,Podklady!$C$7:$D$200,2,0)</f>
        <v>0.73</v>
      </c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>
        <f>VLOOKUP(DV2,Podklady!$C$7:$D$200,2,0)</f>
        <v>0.56499999999999995</v>
      </c>
      <c r="DW5" s="36"/>
      <c r="DX5" s="36"/>
      <c r="DY5" s="36"/>
      <c r="DZ5" s="36"/>
      <c r="EA5" s="36"/>
      <c r="EB5" s="36"/>
      <c r="EC5" s="36">
        <f>VLOOKUP(EC2,Podklady!$C$7:$D$200,2,0)</f>
        <v>1.125</v>
      </c>
      <c r="ED5" s="36"/>
      <c r="EE5" s="36"/>
      <c r="EF5" s="36"/>
      <c r="EG5" s="36"/>
      <c r="EH5" s="36"/>
      <c r="EI5" s="36"/>
      <c r="EJ5" s="36"/>
      <c r="EK5" s="36"/>
      <c r="EL5" s="36">
        <f>VLOOKUP(EL2,Podklady!$C$7:$D$200,2,0)</f>
        <v>4.5200000000000005</v>
      </c>
      <c r="EM5" s="36"/>
      <c r="EN5" s="36"/>
      <c r="EO5" s="36">
        <f>VLOOKUP(EO2,Podklady!$C$7:$D$200,2,0)</f>
        <v>28.349</v>
      </c>
      <c r="EP5" s="36"/>
      <c r="EQ5" s="36"/>
      <c r="ER5" s="36">
        <f>VLOOKUP(ER2,Podklady!$C$7:$D$200,2,0)</f>
        <v>0.73699999999999999</v>
      </c>
      <c r="ES5" s="36">
        <f>VLOOKUP(ES2,Podklady!$C$7:$D$200,2,0)</f>
        <v>11.09</v>
      </c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>
        <f>VLOOKUP(FJ2,Podklady!$C$7:$D$200,2,0)</f>
        <v>96.029999999999987</v>
      </c>
      <c r="FK5" s="36">
        <f>VLOOKUP(FK2,Podklady!$C$7:$D$200,2,0)</f>
        <v>105</v>
      </c>
      <c r="FL5" s="36"/>
      <c r="FM5" s="36"/>
      <c r="FN5" s="36"/>
      <c r="FO5" s="36"/>
      <c r="FP5" s="36"/>
      <c r="FQ5" s="36"/>
      <c r="FR5" s="36">
        <f>VLOOKUP(FR2,Podklady!$C$7:$D$200,2,0)</f>
        <v>156.81000000000003</v>
      </c>
      <c r="FS5" s="36"/>
      <c r="FT5" s="36"/>
      <c r="FU5" s="36">
        <f>VLOOKUP(FU2,Podklady!$C$7:$D$200,2,0)</f>
        <v>35.47</v>
      </c>
      <c r="FV5" s="36"/>
      <c r="FW5" s="36"/>
      <c r="FX5" s="36"/>
      <c r="FY5" s="36"/>
      <c r="FZ5" s="36">
        <f>VLOOKUP(FZ2,Podklady!$C$7:$D$200,2,0)</f>
        <v>14.91</v>
      </c>
      <c r="GA5" s="36"/>
      <c r="GB5" s="36"/>
      <c r="GC5" s="36"/>
      <c r="GD5" s="36"/>
      <c r="GE5" s="36"/>
      <c r="GF5" s="36"/>
      <c r="GG5" s="36"/>
      <c r="GH5" s="36">
        <f>VLOOKUP(GH2,Podklady!$C$7:$D$200,2,0)</f>
        <v>1.2999999999999999E-2</v>
      </c>
      <c r="GI5" s="36"/>
      <c r="GJ5" s="36"/>
      <c r="GK5" s="36"/>
      <c r="GL5" s="36"/>
      <c r="GM5" s="36"/>
      <c r="GN5" s="36">
        <f>VLOOKUP(GN2,Podklady!$C$7:$D$200,2,0)</f>
        <v>0.31606000000000001</v>
      </c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>
        <f>VLOOKUP(HA2,Podklady!$C$7:$D$200,2,0)</f>
        <v>2E-3</v>
      </c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>
        <f>VLOOKUP(HX2,Podklady!$C$7:$D$200,2,0)</f>
        <v>8.5000000000000006E-2</v>
      </c>
      <c r="HY5" s="36"/>
      <c r="HZ5" s="36">
        <f>VLOOKUP(HZ2,Podklady!$C$7:$D$200,2,0)</f>
        <v>0.36631999999999998</v>
      </c>
      <c r="IA5" s="36"/>
      <c r="IB5" s="36"/>
      <c r="IC5" s="36"/>
      <c r="ID5" s="36"/>
      <c r="IE5" s="36"/>
      <c r="IF5" s="36"/>
      <c r="IG5" s="36"/>
      <c r="IH5" s="36">
        <f>VLOOKUP(IH2,Podklady!$C$7:$D$200,2,0)</f>
        <v>0.24</v>
      </c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>
        <f>VLOOKUP(JI2,Podklady!$C$7:$D$200,2,0)</f>
        <v>0.01</v>
      </c>
      <c r="JJ5" s="36"/>
      <c r="JK5" s="36"/>
      <c r="JL5" s="36">
        <f>VLOOKUP(JL2,Podklady!$C$7:$D$200,2,0)</f>
        <v>1.81</v>
      </c>
      <c r="JM5" s="36">
        <f>VLOOKUP(JM2,Podklady!$C$7:$D$200,2,0)</f>
        <v>1.2</v>
      </c>
      <c r="JN5" s="36"/>
      <c r="JO5" s="36"/>
      <c r="JP5" s="36"/>
      <c r="JQ5" s="36"/>
      <c r="JR5" s="36"/>
      <c r="JS5" s="36">
        <f>VLOOKUP(JS2,Podklady!$C$7:$D$200,2,0)</f>
        <v>14.111739999999999</v>
      </c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</row>
    <row r="6" spans="2:322" x14ac:dyDescent="0.25">
      <c r="B6" s="1" t="s">
        <v>2</v>
      </c>
      <c r="C6" s="2">
        <f t="shared" ref="C6:C60" si="6">SUM(D6:AAA6)</f>
        <v>170.345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>
        <f>VLOOKUP(AR2,Podklady!$E$7:$F$200,2,0)</f>
        <v>7.5799999999999992</v>
      </c>
      <c r="AS6" s="36">
        <f>VLOOKUP(AS2,Podklady!$E$7:$F$200,2,0)</f>
        <v>0.2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>
        <f>VLOOKUP(BG2,Podklady!$E$7:$F$200,2,0)</f>
        <v>5.0199999999999996</v>
      </c>
      <c r="BH6" s="36"/>
      <c r="BI6" s="36">
        <f>VLOOKUP(BI2,Podklady!$E$7:$F$200,2,0)</f>
        <v>0.30399999999999999</v>
      </c>
      <c r="BJ6" s="36">
        <f>VLOOKUP(BJ2,Podklady!$E$7:$F$200,2,0)</f>
        <v>6.0000000000000005E-2</v>
      </c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>
        <f>VLOOKUP(BY2,Podklady!$E$7:$F$200,2,0)</f>
        <v>0.99</v>
      </c>
      <c r="BZ6" s="36"/>
      <c r="CA6" s="36"/>
      <c r="CB6" s="36">
        <f>VLOOKUP(CB2,Podklady!$E$7:$F$200,2,0)</f>
        <v>6.5000000000000002E-2</v>
      </c>
      <c r="CC6" s="36"/>
      <c r="CD6" s="36"/>
      <c r="CE6" s="36">
        <f>VLOOKUP(CE2,Podklady!$E$7:$F$200,2,0)</f>
        <v>0.04</v>
      </c>
      <c r="CF6" s="36"/>
      <c r="CG6" s="36"/>
      <c r="CH6" s="36"/>
      <c r="CI6" s="36"/>
      <c r="CJ6" s="36">
        <f>VLOOKUP(CJ2,Podklady!$E$7:$F$200,2,0)</f>
        <v>0.21700000000000003</v>
      </c>
      <c r="CK6" s="36"/>
      <c r="CL6" s="36"/>
      <c r="CM6" s="36"/>
      <c r="CN6" s="36"/>
      <c r="CO6" s="36">
        <f>VLOOKUP(CO2,Podklady!$E$7:$F$200,2,0)</f>
        <v>0.10200000000000001</v>
      </c>
      <c r="CP6" s="36"/>
      <c r="CQ6" s="36"/>
      <c r="CR6" s="36"/>
      <c r="CS6" s="36"/>
      <c r="CT6" s="36"/>
      <c r="CU6" s="36"/>
      <c r="CV6" s="36"/>
      <c r="CW6" s="36"/>
      <c r="CX6" s="36"/>
      <c r="CY6" s="36">
        <f>VLOOKUP(CY2,Podklady!$E$7:$F$200,2,0)</f>
        <v>0.04</v>
      </c>
      <c r="CZ6" s="36"/>
      <c r="DA6" s="36">
        <f>VLOOKUP(DA2,Podklady!$E$7:$F$200,2,0)</f>
        <v>0.15000000000000002</v>
      </c>
      <c r="DB6" s="36">
        <f>VLOOKUP(DB2,Podklady!$E$7:$F$200,2,0)</f>
        <v>0.18</v>
      </c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>
        <f>VLOOKUP(DV2,Podklady!$E$7:$F$200,2,0)</f>
        <v>0.14000000000000001</v>
      </c>
      <c r="DW6" s="36"/>
      <c r="DX6" s="36"/>
      <c r="DY6" s="36"/>
      <c r="DZ6" s="36"/>
      <c r="EA6" s="36"/>
      <c r="EB6" s="36"/>
      <c r="EC6" s="36">
        <f>VLOOKUP(EC2,Podklady!$E$7:$F$200,2,0)</f>
        <v>0.44500000000000001</v>
      </c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>
        <f>VLOOKUP(EO2,Podklady!$E$7:$F$200,2,0)</f>
        <v>7.6669999999999998</v>
      </c>
      <c r="EP6" s="36"/>
      <c r="EQ6" s="36"/>
      <c r="ER6" s="36">
        <f>VLOOKUP(ER2,Podklady!$E$7:$F$200,2,0)</f>
        <v>0.19900000000000001</v>
      </c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>
        <f>VLOOKUP(FJ2,Podklady!$E$7:$F$200,2,0)</f>
        <v>46.460000000000015</v>
      </c>
      <c r="FK6" s="36"/>
      <c r="FL6" s="36"/>
      <c r="FM6" s="36"/>
      <c r="FN6" s="36"/>
      <c r="FO6" s="36"/>
      <c r="FP6" s="36"/>
      <c r="FQ6" s="36"/>
      <c r="FR6" s="36">
        <f>VLOOKUP(FR2,Podklady!$E$7:$F$200,2,0)</f>
        <v>42.949999999999996</v>
      </c>
      <c r="FS6" s="36"/>
      <c r="FT6" s="36"/>
      <c r="FU6" s="36">
        <f>VLOOKUP(FU2,Podklady!$E$7:$F$200,2,0)</f>
        <v>10.32</v>
      </c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>
        <f>VLOOKUP(GF2,Podklady!$E$7:$F$200,2,0)</f>
        <v>2.68</v>
      </c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>
        <f>VLOOKUP(HS2,Podklady!$E$7:$F$200,2,0)</f>
        <v>2.387</v>
      </c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>
        <f>VLOOKUP(JK2,Podklady!$E$7:$F$200,2,0)</f>
        <v>42.149000000000001</v>
      </c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</row>
    <row r="7" spans="2:322" x14ac:dyDescent="0.25">
      <c r="B7" s="1" t="s">
        <v>3</v>
      </c>
      <c r="C7" s="2">
        <f>SUM(D7:AAA7)</f>
        <v>193.96419999999998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>
        <f>VLOOKUP(AR2,Podklady!$G$7:$H$200,2,0)</f>
        <v>7.9</v>
      </c>
      <c r="AS7" s="36">
        <f>VLOOKUP(AS2,Podklady!$G$7:$H$200,2,0)</f>
        <v>0.33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>
        <f>VLOOKUP(BG2,Podklady!$G$7:$H$200,2,0)</f>
        <v>3.7900000000000005</v>
      </c>
      <c r="BH7" s="36"/>
      <c r="BI7" s="36">
        <f>VLOOKUP(BI2,Podklady!$G$7:$H$200,2,0)</f>
        <v>0.28100000000000003</v>
      </c>
      <c r="BJ7" s="36">
        <f>VLOOKUP(BJ2,Podklady!$G$7:$H$200,2,0)</f>
        <v>0.01</v>
      </c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>
        <f>VLOOKUP(BX2,Podklady!$G$7:$H$200,2,0)</f>
        <v>1.075</v>
      </c>
      <c r="BY7" s="36"/>
      <c r="BZ7" s="36"/>
      <c r="CA7" s="36"/>
      <c r="CB7" s="36">
        <f>VLOOKUP(CB2,Podklady!$G$7:$H$200,2,0)</f>
        <v>0.02</v>
      </c>
      <c r="CC7" s="36"/>
      <c r="CD7" s="36"/>
      <c r="CE7" s="36">
        <f>VLOOKUP(CE2,Podklady!$G$7:$H$200,2,0)</f>
        <v>0.01</v>
      </c>
      <c r="CF7" s="36"/>
      <c r="CG7" s="36"/>
      <c r="CH7" s="36"/>
      <c r="CI7" s="36"/>
      <c r="CJ7" s="36">
        <f>VLOOKUP(CJ2,Podklady!$G$7:$H$200,2,0)</f>
        <v>0.13</v>
      </c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>
        <f>VLOOKUP(DA2,Podklady!$G$7:$H$200,2,0)</f>
        <v>0.02</v>
      </c>
      <c r="DB7" s="36">
        <f>VLOOKUP(DB2,Podklady!$G$7:$H$200,2,0)</f>
        <v>0.02</v>
      </c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>
        <f>VLOOKUP(DV2,Podklady!$G$7:$H$200,2,0)</f>
        <v>0.04</v>
      </c>
      <c r="DW7" s="36"/>
      <c r="DX7" s="36"/>
      <c r="DY7" s="36"/>
      <c r="DZ7" s="36"/>
      <c r="EA7" s="36"/>
      <c r="EB7" s="36"/>
      <c r="EC7" s="36">
        <f>VLOOKUP(EC2,Podklady!$G$7:$H$200,2,0)</f>
        <v>0.35000000000000003</v>
      </c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>
        <f>VLOOKUP(EO2,Podklady!$G$7:$H$200,2,0)</f>
        <v>7.085</v>
      </c>
      <c r="EP7" s="36"/>
      <c r="EQ7" s="36"/>
      <c r="ER7" s="36">
        <f>VLOOKUP(ER2,Podklady!$G$7:$H$200,2,0)</f>
        <v>0.184</v>
      </c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>
        <f>VLOOKUP(FJ2,Podklady!$G$7:$H$200,2,0)</f>
        <v>83.417999999999964</v>
      </c>
      <c r="FK7" s="36"/>
      <c r="FL7" s="36"/>
      <c r="FM7" s="36"/>
      <c r="FN7" s="36"/>
      <c r="FO7" s="36"/>
      <c r="FP7" s="36"/>
      <c r="FQ7" s="36"/>
      <c r="FR7" s="36">
        <f>VLOOKUP(FR2,Podklady!$G$7:$H$200,2,0)</f>
        <v>41.25</v>
      </c>
      <c r="FS7" s="36"/>
      <c r="FT7" s="36"/>
      <c r="FU7" s="36">
        <f>VLOOKUP(FU2,Podklady!$G$7:$H$200,2,0)</f>
        <v>15.84</v>
      </c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>
        <f>VLOOKUP(GF2,Podklady!$G$7:$H$200,2,0)</f>
        <v>1.7629999999999999</v>
      </c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>
        <f>VLOOKUP(HB2,Podklady!$G$7:$H$200,2,0)</f>
        <v>0.18940000000000001</v>
      </c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>
        <f>VLOOKUP(HS2,Podklady!$G$7:$H$200,2,0)</f>
        <v>1.365</v>
      </c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>
        <f>VLOOKUP(IO2,Podklady!$G$7:$H$200,2,0)</f>
        <v>0.17580000000000001</v>
      </c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>
        <f>VLOOKUP(JI2,Podklady!$G$7:$H$200,2,0)</f>
        <v>2.66</v>
      </c>
      <c r="JJ7" s="36"/>
      <c r="JK7" s="36">
        <f>VLOOKUP(JK2,Podklady!$G$7:$H$200,2,0)</f>
        <v>23.428000000000001</v>
      </c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>
        <f>VLOOKUP(KI2,Podklady!$G$7:$H$200,2,0)</f>
        <v>2.63</v>
      </c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</row>
    <row r="8" spans="2:322" x14ac:dyDescent="0.25">
      <c r="B8" s="1" t="s">
        <v>4</v>
      </c>
      <c r="C8" s="2">
        <f t="shared" si="6"/>
        <v>1073.8095000000003</v>
      </c>
      <c r="D8" s="36"/>
      <c r="E8" s="36"/>
      <c r="F8" s="36"/>
      <c r="G8" s="36"/>
      <c r="H8" s="36"/>
      <c r="I8" s="36"/>
      <c r="J8" s="36"/>
      <c r="K8" s="36">
        <f>VLOOKUP(K2,Podklady!$I$7:$J$200,2,0)</f>
        <v>2.34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>
        <f>VLOOKUP(AR2,Podklady!$I$7:$J$200,2,0)</f>
        <v>43.36</v>
      </c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>
        <f>VLOOKUP(BG2,Podklady!$I$7:$J$200,2,0)</f>
        <v>34.99</v>
      </c>
      <c r="BH8" s="36"/>
      <c r="BI8" s="36">
        <f>VLOOKUP(BI2,Podklady!$I$7:$J$200,2,0)</f>
        <v>1.2529999999999999</v>
      </c>
      <c r="BJ8" s="36"/>
      <c r="BK8" s="36"/>
      <c r="BL8" s="36"/>
      <c r="BM8" s="36"/>
      <c r="BN8" s="50">
        <f>VLOOKUP(BN2,Podklady!$I$7:$J$200,2,0)</f>
        <v>1.0349999999999999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>
        <f>VLOOKUP(BY2,Podklady!$I$7:$J$200,2,0)</f>
        <v>2.8</v>
      </c>
      <c r="BZ8" s="36"/>
      <c r="CA8" s="36"/>
      <c r="CB8" s="36"/>
      <c r="CC8" s="36"/>
      <c r="CD8" s="36"/>
      <c r="CE8" s="36"/>
      <c r="CF8" s="36"/>
      <c r="CG8" s="36"/>
      <c r="CH8" s="36"/>
      <c r="CI8" s="36">
        <f>VLOOKUP(CI2,Podklady!$I$7:$J$200,2,0)</f>
        <v>0.05</v>
      </c>
      <c r="CJ8" s="36"/>
      <c r="CK8" s="36">
        <f>VLOOKUP(CK2,Podklady!$I$7:$J$200,2,0)</f>
        <v>1.31</v>
      </c>
      <c r="CL8" s="36"/>
      <c r="CM8" s="36"/>
      <c r="CN8" s="36"/>
      <c r="CO8" s="36">
        <f>VLOOKUP(CO2,Podklady!$I$7:$J$200,2,0)</f>
        <v>2.2499999999999999E-2</v>
      </c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>
        <f>VLOOKUP(DZ2,Podklady!$I$7:$J$200,2,0)</f>
        <v>1.26</v>
      </c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>
        <f>VLOOKUP(EL2,Podklady!$I$7:$J$200,2,0)</f>
        <v>24.34</v>
      </c>
      <c r="EM8" s="36"/>
      <c r="EN8" s="36"/>
      <c r="EO8" s="36">
        <f>VLOOKUP(EO2,Podklady!$I$7:$J$200,2,0)</f>
        <v>31.605</v>
      </c>
      <c r="EP8" s="36"/>
      <c r="EQ8" s="36"/>
      <c r="ER8" s="36">
        <f>VLOOKUP(ER2,Podklady!$I$7:$J$200,2,0)</f>
        <v>0.82199999999999995</v>
      </c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>
        <f>VLOOKUP(FJ2,Podklady!$I$7:$J$200,2,0)</f>
        <v>495.10100000000006</v>
      </c>
      <c r="FK8" s="36"/>
      <c r="FL8" s="36"/>
      <c r="FM8" s="36"/>
      <c r="FN8" s="36"/>
      <c r="FO8" s="36"/>
      <c r="FP8" s="36"/>
      <c r="FQ8" s="36"/>
      <c r="FR8" s="36">
        <f>VLOOKUP(FR2,Podklady!$I$7:$J$200,2,0)</f>
        <v>314.43</v>
      </c>
      <c r="FS8" s="36"/>
      <c r="FT8" s="36"/>
      <c r="FU8" s="36">
        <f>VLOOKUP(FU2,Podklady!$I$7:$J$200,2,0)</f>
        <v>75.47999999999999</v>
      </c>
      <c r="FV8" s="36"/>
      <c r="FW8" s="36"/>
      <c r="FX8" s="36"/>
      <c r="FY8" s="36"/>
      <c r="FZ8" s="36"/>
      <c r="GA8" s="36"/>
      <c r="GB8" s="36"/>
      <c r="GC8" s="36"/>
      <c r="GD8" s="36">
        <f>VLOOKUP(GD2,Podklady!$I$7:$J$200,2,0)</f>
        <v>0.155</v>
      </c>
      <c r="GE8" s="36">
        <f>VLOOKUP(GE2,Podklady!$I$7:$J$200,2,0)</f>
        <v>0.35</v>
      </c>
      <c r="GF8" s="36">
        <f>VLOOKUP(GF2,Podklady!$I$7:$J$200,2,0)</f>
        <v>0.22</v>
      </c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>
        <f>VLOOKUP(HQ2,Podklady!$I$7:$J$200,2,0)</f>
        <v>0.26150000000000001</v>
      </c>
      <c r="HR8" s="36">
        <f>VLOOKUP(HR2,Podklady!$I$7:$J$200,2,0)</f>
        <v>2.98</v>
      </c>
      <c r="HS8" s="36">
        <f>VLOOKUP(HS2,Podklady!$I$7:$J$200,2,0)</f>
        <v>0.41399999999999998</v>
      </c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>
        <f>VLOOKUP(JI2,Podklady!$I$7:$J$200,2,0)</f>
        <v>18.415500000000002</v>
      </c>
      <c r="JJ8" s="36">
        <f>VLOOKUP(JJ2,Podklady!$I$7:$J$200,2,0)</f>
        <v>8.84</v>
      </c>
      <c r="JK8" s="36">
        <f>VLOOKUP(JK2,Podklady!$I$7:$J$200,2,0)</f>
        <v>10.574999999999999</v>
      </c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>
        <f>VLOOKUP(LA2,Podklady!$I$7:$J$200,2,0)</f>
        <v>0.2</v>
      </c>
      <c r="LB8" s="36"/>
      <c r="LC8" s="36"/>
      <c r="LD8" s="36"/>
      <c r="LE8" s="36"/>
      <c r="LF8" s="36"/>
      <c r="LG8" s="36"/>
      <c r="LH8" s="36">
        <f>VLOOKUP(LH2,Podklady!$I$7:$J$200,2,0)</f>
        <v>1.2</v>
      </c>
      <c r="LI8" s="36"/>
      <c r="LJ8" s="36"/>
    </row>
    <row r="9" spans="2:322" x14ac:dyDescent="0.25">
      <c r="B9" s="1" t="s">
        <v>5</v>
      </c>
      <c r="C9" s="2">
        <f t="shared" si="6"/>
        <v>2316.3625000000006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>
        <f>VLOOKUP(AR2,Podklady!$K$7:$L$200,2,0)</f>
        <v>78.34</v>
      </c>
      <c r="AS9" s="36">
        <f>VLOOKUP(AS2,Podklady!$K$7:$L$200,2,0)</f>
        <v>2.93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>
        <f>VLOOKUP(BG2,Podklady!$K$7:$L$200,2,0)</f>
        <v>55.17</v>
      </c>
      <c r="BH9" s="36"/>
      <c r="BI9" s="36">
        <f>VLOOKUP(BI2,Podklady!$K$7:$L$200,2,0)</f>
        <v>3.3860000000000001</v>
      </c>
      <c r="BJ9" s="36">
        <f>VLOOKUP(BJ2,Podklady!$K$7:$L$200,2,0)</f>
        <v>7.0000000000000007E-2</v>
      </c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>
        <f>VLOOKUP(BY2,Podklady!$K$7:$L$200,2,0)</f>
        <v>3.13</v>
      </c>
      <c r="BZ9" s="36"/>
      <c r="CA9" s="36"/>
      <c r="CB9" s="36">
        <f>VLOOKUP(CB2,Podklady!$K$7:$L$200,2,0)</f>
        <v>0.12000000000000001</v>
      </c>
      <c r="CC9" s="36"/>
      <c r="CD9" s="36"/>
      <c r="CE9" s="36">
        <f>VLOOKUP(CE2,Podklady!$K$7:$L$200,2,0)</f>
        <v>0.11</v>
      </c>
      <c r="CF9" s="36">
        <f>VLOOKUP(CF2,Podklady!$K$7:$L$200,2,0)</f>
        <v>0.02</v>
      </c>
      <c r="CG9" s="36"/>
      <c r="CH9" s="36"/>
      <c r="CI9" s="36"/>
      <c r="CJ9" s="36">
        <f>VLOOKUP(CJ2,Podklady!$K$7:$L$200,2,0)</f>
        <v>3.0300000000000002</v>
      </c>
      <c r="CK9" s="36"/>
      <c r="CL9" s="36"/>
      <c r="CM9" s="36"/>
      <c r="CN9" s="36"/>
      <c r="CO9" s="36">
        <f>VLOOKUP(CO2,Podklady!$K$7:$L$200,2,0)</f>
        <v>6.5000000000000002E-2</v>
      </c>
      <c r="CP9" s="36"/>
      <c r="CQ9" s="36"/>
      <c r="CR9" s="36"/>
      <c r="CS9" s="36"/>
      <c r="CT9" s="36"/>
      <c r="CU9" s="36"/>
      <c r="CV9" s="36"/>
      <c r="CW9" s="36"/>
      <c r="CX9" s="36"/>
      <c r="CY9" s="36">
        <f>VLOOKUP(CY2,Podklady!$K$7:$L$200,2,0)</f>
        <v>6.5000000000000002E-2</v>
      </c>
      <c r="CZ9" s="36"/>
      <c r="DA9" s="36">
        <f>VLOOKUP(DA2,Podklady!$K$7:$L$200,2,0)</f>
        <v>0.22999999999999998</v>
      </c>
      <c r="DB9" s="36">
        <f>VLOOKUP(DB2,Podklady!$K$7:$L$200,2,0)</f>
        <v>0.39999999999999997</v>
      </c>
      <c r="DC9" s="36"/>
      <c r="DD9" s="36"/>
      <c r="DE9" s="36"/>
      <c r="DF9" s="36">
        <f>VLOOKUP(DF2,Podklady!$K$7:$L$200,2,0)</f>
        <v>0.83599999999999997</v>
      </c>
      <c r="DG9" s="36">
        <f>VLOOKUP(DG2,Podklady!$K$7:$L$200,2,0)</f>
        <v>0.14050000000000001</v>
      </c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>
        <f>VLOOKUP(DV2,Podklady!$K$7:$L$200,2,0)</f>
        <v>1.3399999999999999</v>
      </c>
      <c r="DW9" s="36"/>
      <c r="DX9" s="36"/>
      <c r="DY9" s="36"/>
      <c r="DZ9" s="36"/>
      <c r="EA9" s="36"/>
      <c r="EB9" s="36"/>
      <c r="EC9" s="36">
        <f>VLOOKUP(EC2,Podklady!$K$7:$L$200,2,0)</f>
        <v>3.39</v>
      </c>
      <c r="ED9" s="36"/>
      <c r="EE9" s="36"/>
      <c r="EF9" s="36"/>
      <c r="EG9" s="36"/>
      <c r="EH9" s="36"/>
      <c r="EI9" s="36"/>
      <c r="EJ9" s="36"/>
      <c r="EK9" s="36"/>
      <c r="EL9" s="36">
        <f>VLOOKUP(EL2,Podklady!$K$7:$L$200,2,0)</f>
        <v>9.56</v>
      </c>
      <c r="EM9" s="36"/>
      <c r="EN9" s="36"/>
      <c r="EO9" s="36">
        <f>VLOOKUP(EO2,Podklady!$K$7:$L$200,2,0)</f>
        <v>85.423000000000002</v>
      </c>
      <c r="EP9" s="36"/>
      <c r="EQ9" s="36"/>
      <c r="ER9" s="36">
        <f>VLOOKUP(ER2,Podklady!$K$7:$L$200,2,0)</f>
        <v>2.2210000000000001</v>
      </c>
      <c r="ES9" s="36"/>
      <c r="ET9" s="36"/>
      <c r="EU9" s="36"/>
      <c r="EV9" s="36"/>
      <c r="EW9" s="36"/>
      <c r="EX9" s="36"/>
      <c r="EY9" s="36">
        <f>VLOOKUP(EY2,Podklady!$K$7:$L$200,2,0)</f>
        <v>5.7779999999999996</v>
      </c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>
        <f>VLOOKUP(FJ2,Podklady!$K$7:$L$200,2,0)</f>
        <v>1152.402</v>
      </c>
      <c r="FK9" s="36"/>
      <c r="FL9" s="36"/>
      <c r="FM9" s="36"/>
      <c r="FN9" s="36"/>
      <c r="FO9" s="36"/>
      <c r="FP9" s="36"/>
      <c r="FQ9" s="36"/>
      <c r="FR9" s="36">
        <f>VLOOKUP(FR2,Podklady!$K$7:$L$200,2,0)</f>
        <v>693.38000000000022</v>
      </c>
      <c r="FS9" s="36"/>
      <c r="FT9" s="36"/>
      <c r="FU9" s="36">
        <f>VLOOKUP(FU2,Podklady!$K$7:$L$200,2,0)</f>
        <v>71.719999999999985</v>
      </c>
      <c r="FV9" s="36"/>
      <c r="FW9" s="36"/>
      <c r="FX9" s="36"/>
      <c r="FY9" s="36"/>
      <c r="FZ9" s="36">
        <f>VLOOKUP(FZ2,Podklady!$K$7:$L$200,2,0)</f>
        <v>83.560000000000016</v>
      </c>
      <c r="GA9" s="36"/>
      <c r="GB9" s="36"/>
      <c r="GC9" s="36"/>
      <c r="GD9" s="36">
        <f>VLOOKUP(GD2,Podklady!$K$7:$L$200,2,0)</f>
        <v>0.155</v>
      </c>
      <c r="GE9" s="36"/>
      <c r="GF9" s="36"/>
      <c r="GG9" s="36"/>
      <c r="GH9" s="36">
        <f>VLOOKUP(GH2,Podklady!$K$7:$L$200,2,0)</f>
        <v>7.5999999999999998E-2</v>
      </c>
      <c r="GI9" s="36">
        <f>VLOOKUP(GI2,Podklady!$K$7:$L$200,2,0)</f>
        <v>0.311</v>
      </c>
      <c r="GJ9" s="36"/>
      <c r="GK9" s="36">
        <f>VLOOKUP(GK2,Podklady!$K$7:$L$200,2,0)</f>
        <v>3.1E-2</v>
      </c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>
        <f>VLOOKUP(HQ2,Podklady!$K$7:$L$200,2,0)</f>
        <v>0.14149999999999999</v>
      </c>
      <c r="HR9" s="36"/>
      <c r="HS9" s="36"/>
      <c r="HT9" s="36"/>
      <c r="HU9" s="36">
        <f>VLOOKUP(HU2,Podklady!$K$7:$L$200,2,0)</f>
        <v>0.121</v>
      </c>
      <c r="HV9" s="36">
        <f>VLOOKUP(HV2,Podklady!$K$7:$L$200,2,0)</f>
        <v>1.19</v>
      </c>
      <c r="HW9" s="36"/>
      <c r="HX9" s="36">
        <f>VLOOKUP(HX2,Podklady!$K$7:$L$200,2,0)</f>
        <v>3.5499999999999997E-2</v>
      </c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>
        <f>VLOOKUP(JI2,Podklady!$K$7:$L$200,2,0)</f>
        <v>17.253</v>
      </c>
      <c r="JJ9" s="36"/>
      <c r="JK9" s="36"/>
      <c r="JL9" s="36"/>
      <c r="JM9" s="36">
        <f>VLOOKUP(JM2,Podklady!$K$7:$L$200,2,0)</f>
        <v>2.5099999999999998</v>
      </c>
      <c r="JN9" s="36">
        <f>VLOOKUP(JN2,Podklady!$K$7:$L$200,2,0)</f>
        <v>35.909999999999997</v>
      </c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>
        <f>VLOOKUP(KM2,Podklady!$K$7:$L$200,2,0)</f>
        <v>0.35</v>
      </c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>
        <f>VLOOKUP(KZ2,Podklady!$K$7:$L$200,2,0)</f>
        <v>1.462</v>
      </c>
      <c r="LA9" s="36"/>
      <c r="LB9" s="36"/>
      <c r="LC9" s="36"/>
      <c r="LD9" s="36"/>
      <c r="LE9" s="36"/>
      <c r="LF9" s="36"/>
      <c r="LG9" s="36"/>
      <c r="LH9" s="36"/>
      <c r="LI9" s="36"/>
      <c r="LJ9" s="36"/>
    </row>
    <row r="10" spans="2:322" x14ac:dyDescent="0.25">
      <c r="B10" s="1" t="s">
        <v>6</v>
      </c>
      <c r="C10" s="2">
        <f t="shared" si="6"/>
        <v>435.40540000000004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>
        <f>VLOOKUP(AR2,Podklady!$M$7:$N$200,2,0)</f>
        <v>18.2</v>
      </c>
      <c r="AS10" s="36">
        <f>VLOOKUP(AS2,Podklady!$M$7:$N$200,2,0)</f>
        <v>0.30499999999999999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>
        <f>VLOOKUP(BG2,Podklady!$M$7:$N$200,2,0)</f>
        <v>10.420000000000002</v>
      </c>
      <c r="BH10" s="36"/>
      <c r="BI10" s="36">
        <f>VLOOKUP(BI2,Podklady!$M$7:$N$200,2,0)</f>
        <v>0.77600000000000002</v>
      </c>
      <c r="BJ10" s="36">
        <f>VLOOKUP(BJ2,Podklady!$M$7:$N$200,2,0)</f>
        <v>0.08</v>
      </c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>
        <f>VLOOKUP(BY2,Podklady!$M$7:$N$200,2,0)</f>
        <v>1.89</v>
      </c>
      <c r="BZ10" s="36"/>
      <c r="CA10" s="36"/>
      <c r="CB10" s="36">
        <f>VLOOKUP(CB2,Podklady!$M$7:$N$200,2,0)</f>
        <v>0.10500000000000001</v>
      </c>
      <c r="CC10" s="36"/>
      <c r="CD10" s="36"/>
      <c r="CE10" s="36">
        <f>VLOOKUP(CE2,Podklady!$M$7:$N$200,2,0)</f>
        <v>0.06</v>
      </c>
      <c r="CF10" s="36"/>
      <c r="CG10" s="36"/>
      <c r="CH10" s="36"/>
      <c r="CI10" s="36"/>
      <c r="CJ10" s="36">
        <f>VLOOKUP(CJ2,Podklady!$M$7:$N$200,2,0)</f>
        <v>0.52500000000000002</v>
      </c>
      <c r="CK10" s="36"/>
      <c r="CL10" s="36"/>
      <c r="CM10" s="36"/>
      <c r="CN10" s="36"/>
      <c r="CO10" s="36">
        <f>VLOOKUP(CO2,Podklady!$M$7:$N$200,2,0)</f>
        <v>7.6500000000000012E-2</v>
      </c>
      <c r="CP10" s="36"/>
      <c r="CQ10" s="36"/>
      <c r="CR10" s="36"/>
      <c r="CS10" s="36"/>
      <c r="CT10" s="36"/>
      <c r="CU10" s="36"/>
      <c r="CV10" s="36"/>
      <c r="CW10" s="36"/>
      <c r="CX10" s="36"/>
      <c r="CY10" s="36">
        <f>VLOOKUP(CY2,Podklady!$M$7:$N$200,2,0)</f>
        <v>0.08</v>
      </c>
      <c r="CZ10" s="36"/>
      <c r="DA10" s="36">
        <f>VLOOKUP(DA2,Podklady!$M$7:$N$200,2,0)</f>
        <v>0.18</v>
      </c>
      <c r="DB10" s="36">
        <f>VLOOKUP(DB2,Podklady!$M$7:$N$200,2,0)</f>
        <v>0.16</v>
      </c>
      <c r="DC10" s="36"/>
      <c r="DD10" s="36"/>
      <c r="DE10" s="36"/>
      <c r="DF10" s="36"/>
      <c r="DG10" s="36">
        <f>VLOOKUP(DG2,Podklady!$M$7:$N$200,2,0)</f>
        <v>3.4000000000000002E-2</v>
      </c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>
        <f>VLOOKUP(DV2,Podklady!$M$7:$N$200,2,0)</f>
        <v>0.37</v>
      </c>
      <c r="DW10" s="36"/>
      <c r="DX10" s="36"/>
      <c r="DY10" s="36"/>
      <c r="DZ10" s="36"/>
      <c r="EA10" s="36"/>
      <c r="EB10" s="36"/>
      <c r="EC10" s="36">
        <f>VLOOKUP(EC2,Podklady!$M$7:$N$200,2,0)</f>
        <v>1.5429999999999999</v>
      </c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>
        <f>VLOOKUP(EO2,Podklady!$M$7:$N$200,2,0)</f>
        <v>19.584</v>
      </c>
      <c r="EP10" s="36"/>
      <c r="EQ10" s="36"/>
      <c r="ER10" s="36">
        <f>VLOOKUP(ER2,Podklady!$M$7:$N$200,2,0)</f>
        <v>0.51</v>
      </c>
      <c r="ES10" s="36">
        <f>VLOOKUP(ES2,Podklady!$M$7:$N$200,2,0)</f>
        <v>0.71199999999999997</v>
      </c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>
        <f>VLOOKUP(FJ2,Podklady!$M$7:$N$200,2,0)</f>
        <v>184.74300000000002</v>
      </c>
      <c r="FK10" s="36"/>
      <c r="FL10" s="36"/>
      <c r="FM10" s="36"/>
      <c r="FN10" s="36"/>
      <c r="FO10" s="36"/>
      <c r="FP10" s="36"/>
      <c r="FQ10" s="36"/>
      <c r="FR10" s="36">
        <f>VLOOKUP(FR2,Podklady!$M$7:$N$200,2,0)</f>
        <v>127.07999999999998</v>
      </c>
      <c r="FS10" s="36"/>
      <c r="FT10" s="36"/>
      <c r="FU10" s="36">
        <f>VLOOKUP(FU2,Podklady!$M$7:$N$200,2,0)</f>
        <v>15.720000000000002</v>
      </c>
      <c r="FV10" s="36"/>
      <c r="FW10" s="36"/>
      <c r="FX10" s="36"/>
      <c r="FY10" s="36"/>
      <c r="FZ10" s="36">
        <f>VLOOKUP(FZ2,Podklady!$M$7:$N$200,2,0)</f>
        <v>31.13</v>
      </c>
      <c r="GA10" s="36"/>
      <c r="GB10" s="36"/>
      <c r="GC10" s="36"/>
      <c r="GD10" s="36">
        <f>VLOOKUP(GD2,Podklady!$M$7:$N$200,2,0)</f>
        <v>2.3900000000000001E-2</v>
      </c>
      <c r="GE10" s="36"/>
      <c r="GF10" s="36">
        <f>VLOOKUP(GF2,Podklady!$M$7:$N$200,2,0)</f>
        <v>0.86199999999999999</v>
      </c>
      <c r="GG10" s="36"/>
      <c r="GH10" s="36"/>
      <c r="GI10" s="36"/>
      <c r="GJ10" s="36"/>
      <c r="GK10" s="36">
        <f>VLOOKUP(GK2,Podklady!$M$7:$N$200,2,0)</f>
        <v>6.0999999999999999E-2</v>
      </c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>
        <f>VLOOKUP(HQ2,Podklady!$M$7:$N$200,2,0)</f>
        <v>3.0000000000000001E-3</v>
      </c>
      <c r="HR10" s="36"/>
      <c r="HS10" s="36">
        <f>VLOOKUP(HS2,Podklady!$M$7:$N$200,2,0)</f>
        <v>1.2450000000000001</v>
      </c>
      <c r="HT10" s="36"/>
      <c r="HU10" s="36"/>
      <c r="HV10" s="36"/>
      <c r="HW10" s="36"/>
      <c r="HX10" s="36">
        <f>VLOOKUP(HX2,Podklady!$M$7:$N$200,2,0)</f>
        <v>0.105</v>
      </c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>
        <f>VLOOKUP(JI2,Podklady!$M$7:$N$200,2,0)</f>
        <v>0.36</v>
      </c>
      <c r="JJ10" s="36"/>
      <c r="JK10" s="36">
        <f>VLOOKUP(JK2,Podklady!$M$7:$N$200,2,0)</f>
        <v>18.462</v>
      </c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</row>
    <row r="11" spans="2:322" x14ac:dyDescent="0.25">
      <c r="B11" s="1" t="s">
        <v>7</v>
      </c>
      <c r="C11" s="2">
        <f t="shared" si="6"/>
        <v>599.39220000000012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>
        <f>VLOOKUP(AR2,Podklady!$O$7:$P$199,2,0)</f>
        <v>26.92</v>
      </c>
      <c r="AS11" s="36">
        <f>VLOOKUP(AS2,Podklady!$O$7:$P$199,2,0)</f>
        <v>1.48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>
        <f>VLOOKUP(BG2,Podklady!$O$7:$P$199,2,0)</f>
        <v>14.110000000000001</v>
      </c>
      <c r="BH11" s="36"/>
      <c r="BI11" s="36">
        <f>VLOOKUP(BI2,Podklady!$O$7:$P$199,2,0)</f>
        <v>0.85</v>
      </c>
      <c r="BJ11" s="36">
        <f>VLOOKUP(BJ2,Podklady!$O$7:$P$199,2,0)</f>
        <v>0.04</v>
      </c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>
        <f>VLOOKUP(BY2,Podklady!$O$7:$P$199,2,0)</f>
        <v>3.17</v>
      </c>
      <c r="BZ11" s="36"/>
      <c r="CA11" s="36"/>
      <c r="CB11" s="36">
        <f>VLOOKUP(CB2,Podklady!$O$7:$P$199,2,0)</f>
        <v>0.1</v>
      </c>
      <c r="CC11" s="36"/>
      <c r="CD11" s="36"/>
      <c r="CE11" s="36">
        <f>VLOOKUP(CE2,Podklady!$O$7:$P$199,2,0)</f>
        <v>0.19</v>
      </c>
      <c r="CF11" s="36"/>
      <c r="CG11" s="36"/>
      <c r="CH11" s="36"/>
      <c r="CI11" s="36"/>
      <c r="CJ11" s="36">
        <f>VLOOKUP(CJ2,Podklady!$O$7:$P$199,2,0)</f>
        <v>0.24</v>
      </c>
      <c r="CK11" s="36"/>
      <c r="CL11" s="36"/>
      <c r="CM11" s="36"/>
      <c r="CN11" s="36"/>
      <c r="CO11" s="36">
        <f>VLOOKUP(CO2,Podklady!$O$7:$P$199,2,0)</f>
        <v>0.1</v>
      </c>
      <c r="CP11" s="36"/>
      <c r="CQ11" s="36"/>
      <c r="CR11" s="36"/>
      <c r="CS11" s="36"/>
      <c r="CT11" s="36"/>
      <c r="CU11" s="36"/>
      <c r="CV11" s="36"/>
      <c r="CW11" s="36"/>
      <c r="CX11" s="36"/>
      <c r="CY11" s="36">
        <f>VLOOKUP(CY2,Podklady!$O$7:$P$199,2,0)</f>
        <v>0.10500000000000001</v>
      </c>
      <c r="CZ11" s="36"/>
      <c r="DA11" s="36">
        <f>VLOOKUP(DA2,Podklady!$O$7:$P$199,2,0)</f>
        <v>0.22999999999999998</v>
      </c>
      <c r="DB11" s="36">
        <f>VLOOKUP(DB2,Podklady!$O$7:$P$199,2,0)</f>
        <v>0.6</v>
      </c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f>VLOOKUP(DV2,Podklady!$O$7:$P$199,2,0)</f>
        <v>0.18</v>
      </c>
      <c r="DW11" s="36"/>
      <c r="DX11" s="36"/>
      <c r="DY11" s="36"/>
      <c r="DZ11" s="36"/>
      <c r="EA11" s="36"/>
      <c r="EB11" s="36"/>
      <c r="EC11" s="36">
        <f>VLOOKUP(EC2,Podklady!$O$7:$P$199,2,0)</f>
        <v>0.90999999999999992</v>
      </c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>
        <f>VLOOKUP(EO2,Podklady!$O$7:$P$199,2,0)</f>
        <v>21.442</v>
      </c>
      <c r="EP11" s="36"/>
      <c r="EQ11" s="36"/>
      <c r="ER11" s="36">
        <f>VLOOKUP(ER2,Podklady!$O$7:$P$199,2,0)</f>
        <v>0.55800000000000005</v>
      </c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>
        <f>VLOOKUP(FJ2,Podklady!$O$7:$P$199,2,0)</f>
        <v>186.64099999999999</v>
      </c>
      <c r="FK11" s="36"/>
      <c r="FL11" s="36"/>
      <c r="FM11" s="36"/>
      <c r="FN11" s="36"/>
      <c r="FO11" s="36"/>
      <c r="FP11" s="36"/>
      <c r="FQ11" s="36"/>
      <c r="FR11" s="36">
        <f>VLOOKUP(FR2,Podklady!$O$7:$P$199,2,0)</f>
        <v>181.54000000000002</v>
      </c>
      <c r="FS11" s="36"/>
      <c r="FT11" s="36"/>
      <c r="FU11" s="36">
        <f>VLOOKUP(FU2,Podklady!$O$7:$P$199,2,0)</f>
        <v>25.919999999999998</v>
      </c>
      <c r="FV11" s="36"/>
      <c r="FW11" s="36"/>
      <c r="FX11" s="36"/>
      <c r="FY11" s="36"/>
      <c r="FZ11" s="36">
        <f>VLOOKUP(FZ2,Podklady!$O$7:$P$199,2,0)</f>
        <v>58.92</v>
      </c>
      <c r="GA11" s="36"/>
      <c r="GB11" s="36"/>
      <c r="GC11" s="36"/>
      <c r="GD11" s="36">
        <f>VLOOKUP(GD2,Podklady!$O$7:$P$199,2,0)</f>
        <v>6.1999999999999998E-3</v>
      </c>
      <c r="GE11" s="36"/>
      <c r="GF11" s="36">
        <f>VLOOKUP(GF2,Podklady!$O$7:$P$199,2,0)</f>
        <v>2.1720000000000002</v>
      </c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>
        <f>VLOOKUP(HS2,Podklady!$O$7:$P$199,2,0)</f>
        <v>3.726</v>
      </c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>
        <f>VLOOKUP(JI2,Podklady!$O$7:$P$199,2,0)</f>
        <v>8.0139999999999993</v>
      </c>
      <c r="JJ11" s="36"/>
      <c r="JK11" s="36">
        <f>VLOOKUP(JK2,Podklady!$O$7:$P$199,2,0)</f>
        <v>59.695</v>
      </c>
      <c r="JL11" s="36"/>
      <c r="JM11" s="36"/>
      <c r="JN11" s="36">
        <f>VLOOKUP(JN2,Podklady!$O$7:$P$199,2,0)</f>
        <v>0.95</v>
      </c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>
        <f>VLOOKUP(KR2,Podklady!$O$7:$P$199,2,0)</f>
        <v>0.58299999999999996</v>
      </c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</row>
    <row r="12" spans="2:322" x14ac:dyDescent="0.25">
      <c r="B12" s="1" t="s">
        <v>8</v>
      </c>
      <c r="C12" s="2">
        <f t="shared" si="6"/>
        <v>558.25880000000006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>
        <f>VLOOKUP(AR2,Podklady!$Q$7:$R$200,2,0)</f>
        <v>16.379999999999995</v>
      </c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>
        <f>VLOOKUP(BE2,Podklady!$Q$7:$R$200,2,0)</f>
        <v>4.4999999999999998E-2</v>
      </c>
      <c r="BF12" s="36"/>
      <c r="BG12" s="36">
        <f>VLOOKUP(BG2,Podklady!$Q$7:$R$200,2,0)</f>
        <v>11.12</v>
      </c>
      <c r="BH12" s="36"/>
      <c r="BI12" s="36">
        <f>VLOOKUP(BI2,Podklady!$Q$7:$R$200,2,0)</f>
        <v>0.64100000000000001</v>
      </c>
      <c r="BJ12" s="36">
        <f>VLOOKUP(BJ2,Podklady!$Q$7:$R$200,2,0)</f>
        <v>0.04</v>
      </c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f>VLOOKUP(CB2,Podklady!$Q$7:$R$200,2,0)</f>
        <v>0.06</v>
      </c>
      <c r="CC12" s="36"/>
      <c r="CD12" s="36"/>
      <c r="CE12" s="36">
        <f>VLOOKUP(CE2,Podklady!$Q$7:$R$200,2,0)</f>
        <v>0.09</v>
      </c>
      <c r="CF12" s="36"/>
      <c r="CG12" s="36"/>
      <c r="CH12" s="36"/>
      <c r="CI12" s="36"/>
      <c r="CJ12" s="36">
        <f>VLOOKUP(CJ2,Podklady!$Q$7:$R$200,2,0)</f>
        <v>1.3599999999999999</v>
      </c>
      <c r="CK12" s="36"/>
      <c r="CL12" s="36"/>
      <c r="CM12" s="36"/>
      <c r="CN12" s="36"/>
      <c r="CO12" s="36">
        <f>VLOOKUP(CO2,Podklady!$Q$7:$R$200,2,0)</f>
        <v>0.125</v>
      </c>
      <c r="CP12" s="36"/>
      <c r="CQ12" s="36"/>
      <c r="CR12" s="36"/>
      <c r="CS12" s="36"/>
      <c r="CT12" s="36"/>
      <c r="CU12" s="36"/>
      <c r="CV12" s="36"/>
      <c r="CW12" s="36"/>
      <c r="CX12" s="36"/>
      <c r="CY12" s="36">
        <f>VLOOKUP(CY2,Podklady!$Q$7:$R$200,2,0)</f>
        <v>0.03</v>
      </c>
      <c r="CZ12" s="36"/>
      <c r="DA12" s="36">
        <f>VLOOKUP(DA2,Podklady!$Q$7:$R$200,2,0)</f>
        <v>0.18</v>
      </c>
      <c r="DB12" s="36">
        <f>VLOOKUP(DB2,Podklady!$Q$7:$R$200,2,0)</f>
        <v>0.25</v>
      </c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f>VLOOKUP(DV2,Podklady!$Q$7:$R$200,2,0)</f>
        <v>0.57999999999999996</v>
      </c>
      <c r="DW12" s="36"/>
      <c r="DX12" s="36"/>
      <c r="DY12" s="36"/>
      <c r="DZ12" s="36"/>
      <c r="EA12" s="36"/>
      <c r="EB12" s="36"/>
      <c r="EC12" s="36">
        <f>VLOOKUP(EC2,Podklady!$Q$7:$R$200,2,0)</f>
        <v>2.64</v>
      </c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>
        <f>VLOOKUP(EO2,Podklady!$Q$7:$R$200,2,0)</f>
        <v>16.169</v>
      </c>
      <c r="EP12" s="36"/>
      <c r="EQ12" s="36"/>
      <c r="ER12" s="36">
        <f>VLOOKUP(ER2,Podklady!$Q$7:$R$200,2,0)</f>
        <v>0.42</v>
      </c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>
        <f>VLOOKUP(FJ2,Podklady!$Q$7:$R$200,2,0)</f>
        <v>216.7</v>
      </c>
      <c r="FK12" s="36"/>
      <c r="FL12" s="36"/>
      <c r="FM12" s="36"/>
      <c r="FN12" s="36"/>
      <c r="FO12" s="36"/>
      <c r="FP12" s="36"/>
      <c r="FQ12" s="36"/>
      <c r="FR12" s="36">
        <f>VLOOKUP(FR2,Podklady!$Q$7:$R$200,2,0)</f>
        <v>186.15</v>
      </c>
      <c r="FS12" s="36"/>
      <c r="FT12" s="36"/>
      <c r="FU12" s="36">
        <f>VLOOKUP(FU2,Podklady!$Q$7:$R$200,2,0)</f>
        <v>38.26</v>
      </c>
      <c r="FV12" s="36"/>
      <c r="FW12" s="36"/>
      <c r="FX12" s="36"/>
      <c r="FY12" s="36"/>
      <c r="FZ12" s="36">
        <f>VLOOKUP(FZ2,Podklady!$Q$7:$R$200,2,0)</f>
        <v>64.47999999999999</v>
      </c>
      <c r="GA12" s="36"/>
      <c r="GB12" s="36"/>
      <c r="GC12" s="36"/>
      <c r="GD12" s="36">
        <f>VLOOKUP(GD2,Podklady!$Q$7:$R$200,2,0)</f>
        <v>5.3800000000000001E-2</v>
      </c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>
        <f>VLOOKUP(GV2,Podklady!$Q$7:$R$200,2,0)</f>
        <v>1.0999999999999999E-2</v>
      </c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>
        <f>VLOOKUP(JI2,Podklady!$Q$7:$R$200,2,0)</f>
        <v>1.7</v>
      </c>
      <c r="JJ12" s="36"/>
      <c r="JK12" s="36"/>
      <c r="JL12" s="36"/>
      <c r="JM12" s="36"/>
      <c r="JN12" s="36"/>
      <c r="JO12" s="36"/>
      <c r="JP12" s="36"/>
      <c r="JQ12" s="36"/>
      <c r="JR12" s="36">
        <f>VLOOKUP(JR2,Podklady!$Q$7:$R$200,2,0)</f>
        <v>0.71</v>
      </c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>
        <f>VLOOKUP(KE2,Podklady!$Q$7:$R$200,2,0)</f>
        <v>2.4E-2</v>
      </c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>
        <f>VLOOKUP(LA2,Podklady!$Q$7:$R$200,2,0)</f>
        <v>0.04</v>
      </c>
      <c r="LB12" s="36"/>
      <c r="LC12" s="36"/>
      <c r="LD12" s="36"/>
      <c r="LE12" s="36"/>
      <c r="LF12" s="36"/>
      <c r="LG12" s="36"/>
      <c r="LH12" s="36"/>
      <c r="LI12" s="36"/>
      <c r="LJ12" s="36"/>
    </row>
    <row r="13" spans="2:322" x14ac:dyDescent="0.25">
      <c r="B13" s="1" t="s">
        <v>9</v>
      </c>
      <c r="C13" s="2">
        <f t="shared" si="6"/>
        <v>209.17590000000004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>
        <f>VLOOKUP(AR2,Podklady!$S$7:$T$200,2,0)</f>
        <v>6.25</v>
      </c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>
        <f>VLOOKUP(BG2,Podklady!$S$7:$T$200,2,0)</f>
        <v>7.1199999999999992</v>
      </c>
      <c r="BH13" s="36"/>
      <c r="BI13" s="36">
        <f>VLOOKUP(BI2,Podklady!$S$7:$T$200,2,0)</f>
        <v>0.34300000000000003</v>
      </c>
      <c r="BJ13" s="36">
        <f>VLOOKUP(BJ2,Podklady!$S$7:$T$200,2,0)</f>
        <v>7.0000000000000007E-2</v>
      </c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>
        <f>VLOOKUP(BX2,Podklady!$S$7:$T$200,2,0)</f>
        <v>0.5</v>
      </c>
      <c r="BY13" s="36"/>
      <c r="BZ13" s="36"/>
      <c r="CA13" s="36"/>
      <c r="CB13" s="36">
        <f>VLOOKUP(CB2,Podklady!$S$7:$T$200,2,0)</f>
        <v>6.5000000000000002E-2</v>
      </c>
      <c r="CC13" s="36"/>
      <c r="CD13" s="36"/>
      <c r="CE13" s="36">
        <f>VLOOKUP(CE2,Podklady!$S$7:$T$200,2,0)</f>
        <v>6.0000000000000005E-2</v>
      </c>
      <c r="CF13" s="36"/>
      <c r="CG13" s="36"/>
      <c r="CH13" s="36"/>
      <c r="CI13" s="36"/>
      <c r="CJ13" s="36">
        <f>VLOOKUP(CJ2,Podklady!$S$7:$T$200,2,0)</f>
        <v>0.44500000000000006</v>
      </c>
      <c r="CK13" s="36"/>
      <c r="CL13" s="36"/>
      <c r="CM13" s="36"/>
      <c r="CN13" s="36"/>
      <c r="CO13" s="36">
        <f>VLOOKUP(CO2,Podklady!$S$7:$T$200,2,0)</f>
        <v>2.1000000000000001E-2</v>
      </c>
      <c r="CP13" s="36"/>
      <c r="CQ13" s="36"/>
      <c r="CR13" s="36"/>
      <c r="CS13" s="36"/>
      <c r="CT13" s="36"/>
      <c r="CU13" s="36"/>
      <c r="CV13" s="36"/>
      <c r="CW13" s="36"/>
      <c r="CX13" s="36"/>
      <c r="CY13" s="36">
        <f>VLOOKUP(CY2,Podklady!$S$7:$T$200,2,0)</f>
        <v>0.08</v>
      </c>
      <c r="CZ13" s="36"/>
      <c r="DA13" s="36">
        <f>VLOOKUP(DA2,Podklady!$S$7:$T$200,2,0)</f>
        <v>0.11</v>
      </c>
      <c r="DB13" s="36">
        <f>VLOOKUP(DB2,Podklady!$S$7:$T$200,2,0)</f>
        <v>0.09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f>VLOOKUP(DV2,Podklady!$S$7:$T$200,2,0)</f>
        <v>0.25</v>
      </c>
      <c r="DW13" s="36"/>
      <c r="DX13" s="36"/>
      <c r="DY13" s="36"/>
      <c r="DZ13" s="36"/>
      <c r="EA13" s="36"/>
      <c r="EB13" s="36"/>
      <c r="EC13" s="36">
        <f>VLOOKUP(EC2,Podklady!$S$7:$T$200,2,0)</f>
        <v>0.85</v>
      </c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>
        <f>VLOOKUP(EO2,Podklady!$S$7:$T$200,2,0)</f>
        <v>8.6609999999999996</v>
      </c>
      <c r="EP13" s="36"/>
      <c r="EQ13" s="36"/>
      <c r="ER13" s="36">
        <f>VLOOKUP(ER2,Podklady!$S$7:$T$200,2,0)</f>
        <v>0.22600000000000001</v>
      </c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>
        <f>VLOOKUP(FI2,Podklady!$S$7:$T$200,2,0)</f>
        <v>0.21</v>
      </c>
      <c r="FJ13" s="36">
        <f>VLOOKUP(FJ2,Podklady!$S$7:$T$200,2,0)</f>
        <v>117.72000000000001</v>
      </c>
      <c r="FK13" s="36"/>
      <c r="FL13" s="36"/>
      <c r="FM13" s="36"/>
      <c r="FN13" s="36"/>
      <c r="FO13" s="36"/>
      <c r="FP13" s="36"/>
      <c r="FQ13" s="36"/>
      <c r="FR13" s="36">
        <f>VLOOKUP(FR2,Podklady!$S$7:$T$200,2,0)</f>
        <v>45.33</v>
      </c>
      <c r="FS13" s="36"/>
      <c r="FT13" s="36"/>
      <c r="FU13" s="36">
        <f>VLOOKUP(FU2,Podklady!$S$7:$T$200,2,0)</f>
        <v>15.34</v>
      </c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>
        <f>VLOOKUP(HP2,Podklady!$S$7:$T$200,2,0)</f>
        <v>8.9999999999999998E-4</v>
      </c>
      <c r="HQ13" s="36"/>
      <c r="HR13" s="36"/>
      <c r="HS13" s="36">
        <f>VLOOKUP(HS2,Podklady!$S$7:$T$200,2,0)</f>
        <v>8.5999999999999993E-2</v>
      </c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>
        <f>VLOOKUP(JK2,Podklady!$S$7:$T$200,2,0)</f>
        <v>5.3479999999999999</v>
      </c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</row>
    <row r="14" spans="2:322" x14ac:dyDescent="0.25">
      <c r="B14" s="1" t="s">
        <v>10</v>
      </c>
      <c r="C14" s="2">
        <f t="shared" si="6"/>
        <v>1018.6758399999998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>
        <f>VLOOKUP(AR2,Podklady!$U$7:$V$200,2,0)</f>
        <v>49.360000000000014</v>
      </c>
      <c r="AS14" s="36">
        <f>VLOOKUP(AS2,Podklady!$U$7:$V$200,2,0)</f>
        <v>1.02</v>
      </c>
      <c r="AT14" s="36">
        <f>VLOOKUP(AT2,Podklady!$U$7:$V$200,2,0)</f>
        <v>0.92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>
        <f>VLOOKUP(BG2,Podklady!$U$7:$V$200,2,0)</f>
        <v>23.49</v>
      </c>
      <c r="BH14" s="36"/>
      <c r="BI14" s="36">
        <f>VLOOKUP(BI2,Podklady!$U$7:$V$200,2,0)</f>
        <v>1.7529999999999999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>
        <f>VLOOKUP(CJ2,Podklady!$U$7:$V$200,2,0)</f>
        <v>0.44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>
        <f>VLOOKUP(DG2,Podklady!$U$7:$V$200,2,0)</f>
        <v>0.23799999999999999</v>
      </c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>
        <f>VLOOKUP(EL2,Podklady!$U$7:$V$200,2,0)</f>
        <v>35.599999999999994</v>
      </c>
      <c r="EM14" s="36"/>
      <c r="EN14" s="36"/>
      <c r="EO14" s="36">
        <f>VLOOKUP(EO2,Podklady!$U$7:$V$200,2,0)</f>
        <v>44.216999999999999</v>
      </c>
      <c r="EP14" s="36"/>
      <c r="EQ14" s="36"/>
      <c r="ER14" s="36">
        <f>VLOOKUP(ER2,Podklady!$U$7:$V$200,2,0)</f>
        <v>1.1499999999999999</v>
      </c>
      <c r="ES14" s="36">
        <f>VLOOKUP(ES2,Podklady!$U$7:$V$200,2,0)</f>
        <v>1.516</v>
      </c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>
        <f>VLOOKUP(FJ2,Podklady!$U$7:$V$200,2,0)</f>
        <v>342.97699999999998</v>
      </c>
      <c r="FK14" s="36"/>
      <c r="FL14" s="36"/>
      <c r="FM14" s="36"/>
      <c r="FN14" s="36"/>
      <c r="FO14" s="36"/>
      <c r="FP14" s="36"/>
      <c r="FQ14" s="36"/>
      <c r="FR14" s="36">
        <f>VLOOKUP(FR2,Podklady!$U$7:$V$200,2,0)</f>
        <v>293.68</v>
      </c>
      <c r="FS14" s="36"/>
      <c r="FT14" s="36"/>
      <c r="FU14" s="36">
        <f>VLOOKUP(FU2,Podklady!$U$7:$V$200,2,0)</f>
        <v>78.019999999999982</v>
      </c>
      <c r="FV14" s="36"/>
      <c r="FW14" s="36"/>
      <c r="FX14" s="36"/>
      <c r="FY14" s="36"/>
      <c r="FZ14" s="36">
        <f>VLOOKUP(FZ2,Podklady!$U$7:$V$200,2,0)</f>
        <v>73.039999999999992</v>
      </c>
      <c r="GA14" s="36"/>
      <c r="GB14" s="36"/>
      <c r="GC14" s="36"/>
      <c r="GD14" s="36">
        <f>VLOOKUP(GD2,Podklady!$U$7:$V$200,2,0)</f>
        <v>0.1038</v>
      </c>
      <c r="GE14" s="36">
        <f>VLOOKUP(GE2,Podklady!$U$7:$V$200,2,0)</f>
        <v>1.038</v>
      </c>
      <c r="GF14" s="36"/>
      <c r="GG14" s="36"/>
      <c r="GH14" s="36"/>
      <c r="GI14" s="36"/>
      <c r="GJ14" s="36"/>
      <c r="GK14" s="36">
        <f>VLOOKUP(GK2,Podklady!$U$7:$V$200,2,0)</f>
        <v>1.8499999999999999E-2</v>
      </c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>
        <f>VLOOKUP(HR2,Podklady!$U$7:$V$200,2,0)</f>
        <v>3.85</v>
      </c>
      <c r="HS14" s="36"/>
      <c r="HT14" s="36"/>
      <c r="HU14" s="36"/>
      <c r="HV14" s="36"/>
      <c r="HW14" s="36"/>
      <c r="HX14" s="36">
        <f>VLOOKUP(HX2,Podklady!$U$7:$V$200,2,0)</f>
        <v>0.127</v>
      </c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>
        <f>VLOOKUP(IN2,Podklady!$U$7:$V$200,2,0)</f>
        <v>0.4259</v>
      </c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>
        <f>VLOOKUP(JD2,Podklady!$U$7:$V$200,2,0)</f>
        <v>1.0200000000000001E-2</v>
      </c>
      <c r="JE14" s="36"/>
      <c r="JF14" s="36"/>
      <c r="JG14" s="36"/>
      <c r="JH14" s="36"/>
      <c r="JI14" s="36">
        <f>VLOOKUP(JI2,Podklady!$U$7:$V$200,2,0)</f>
        <v>6.70444</v>
      </c>
      <c r="JJ14" s="36">
        <f>VLOOKUP(JJ2,Podklady!$U$7:$V$200,2,0)</f>
        <v>57.05</v>
      </c>
      <c r="JK14" s="36"/>
      <c r="JL14" s="36"/>
      <c r="JM14" s="36"/>
      <c r="JN14" s="36">
        <f>VLOOKUP(JN2,Podklady!$U$7:$V$200,2,0)</f>
        <v>0.17</v>
      </c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>
        <f>VLOOKUP(KW2,Podklady!$U$7:$V$200,2,0)</f>
        <v>1.51</v>
      </c>
      <c r="KX14" s="36"/>
      <c r="KY14" s="36"/>
      <c r="KZ14" s="36"/>
      <c r="LA14" s="36">
        <f>VLOOKUP(LA2,Podklady!$U$7:$V$200,2,0)</f>
        <v>0.247</v>
      </c>
      <c r="LB14" s="36"/>
      <c r="LC14" s="36"/>
      <c r="LD14" s="36"/>
      <c r="LE14" s="36"/>
      <c r="LF14" s="36"/>
      <c r="LG14" s="36"/>
      <c r="LH14" s="36"/>
      <c r="LI14" s="36"/>
      <c r="LJ14" s="36"/>
    </row>
    <row r="15" spans="2:322" x14ac:dyDescent="0.25">
      <c r="B15" s="1" t="s">
        <v>11</v>
      </c>
      <c r="C15" s="2">
        <f t="shared" si="6"/>
        <v>654.20414000000005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>
        <f>VLOOKUP(AR2,Podklady!$W$7:$X$200,2,0)</f>
        <v>20.2</v>
      </c>
      <c r="AS15" s="50">
        <f>VLOOKUP(AS2,Podklady!$W$7:$X$200,2,0)</f>
        <v>5.46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>
        <f>VLOOKUP(BG2,Podklady!$W$7:$X$200,2,0)</f>
        <v>22.42</v>
      </c>
      <c r="BH15" s="36"/>
      <c r="BI15" s="36">
        <f>VLOOKUP(BI2,Podklady!$W$7:$X$200,2,0)</f>
        <v>1.149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>
        <f>VLOOKUP(BY2,Podklady!$W$7:$X$200,2,0)</f>
        <v>0.62</v>
      </c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>
        <f>VLOOKUP(CJ2,Podklady!$W$7:$X$200,2,0)</f>
        <v>0.57999999999999996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>
        <f>VLOOKUP(DF2,Podklady!$W$7:$X$200,2,0)</f>
        <v>0.83899999999999997</v>
      </c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>
        <f>VLOOKUP(DV2,Podklady!$W$7:$X$200,2,0)</f>
        <v>0.8</v>
      </c>
      <c r="DW15" s="36"/>
      <c r="DX15" s="36"/>
      <c r="DY15" s="36"/>
      <c r="DZ15" s="36"/>
      <c r="EA15" s="36"/>
      <c r="EB15" s="36"/>
      <c r="EC15" s="36">
        <f>VLOOKUP(EC2,Podklady!$W$7:$X$200,2,0)</f>
        <v>3.12</v>
      </c>
      <c r="ED15" s="36"/>
      <c r="EE15" s="36"/>
      <c r="EF15" s="36"/>
      <c r="EG15" s="36"/>
      <c r="EH15" s="36"/>
      <c r="EI15" s="36"/>
      <c r="EJ15" s="36"/>
      <c r="EK15" s="36"/>
      <c r="EL15" s="36">
        <f>VLOOKUP(EL2,Podklady!$W$7:$X$200,2,0)</f>
        <v>2.2599999999999998</v>
      </c>
      <c r="EM15" s="36"/>
      <c r="EN15" s="36"/>
      <c r="EO15" s="36">
        <f>VLOOKUP(EO2,Podklady!$W$7:$X$200,2,0)</f>
        <v>28.986999999999998</v>
      </c>
      <c r="EP15" s="36"/>
      <c r="EQ15" s="36"/>
      <c r="ER15" s="36">
        <f>VLOOKUP(ER2,Podklady!$W$7:$X$200,2,0)</f>
        <v>0.754</v>
      </c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>
        <f>VLOOKUP(FC2,Podklady!$W$7:$X$200,2,0)</f>
        <v>6.88</v>
      </c>
      <c r="FD15" s="36"/>
      <c r="FE15" s="36"/>
      <c r="FF15" s="36"/>
      <c r="FG15" s="36"/>
      <c r="FH15" s="36"/>
      <c r="FI15" s="36"/>
      <c r="FJ15" s="36">
        <f>VLOOKUP(FJ2,Podklady!$W$7:$X$200,2,0)</f>
        <v>222.05</v>
      </c>
      <c r="FK15" s="36"/>
      <c r="FL15" s="36"/>
      <c r="FM15" s="36"/>
      <c r="FN15" s="36"/>
      <c r="FO15" s="36"/>
      <c r="FP15" s="36"/>
      <c r="FQ15" s="36"/>
      <c r="FR15" s="36">
        <f>VLOOKUP(FR2,Podklady!$W$7:$X$200,2,0)</f>
        <v>180.69999999999996</v>
      </c>
      <c r="FS15" s="36"/>
      <c r="FT15" s="36"/>
      <c r="FU15" s="36">
        <f>VLOOKUP(FU2,Podklady!$W$7:$X$200,2,0)</f>
        <v>27.06</v>
      </c>
      <c r="FV15" s="36">
        <f>VLOOKUP(FV2,Podklady!$W$7:$X$200,2,0)</f>
        <v>1.9</v>
      </c>
      <c r="FW15" s="36"/>
      <c r="FX15" s="36"/>
      <c r="FY15" s="36"/>
      <c r="FZ15" s="36">
        <f>VLOOKUP(FZ2,Podklady!$W$7:$X$200,2,0)</f>
        <v>43.429999999999993</v>
      </c>
      <c r="GA15" s="36"/>
      <c r="GB15" s="36"/>
      <c r="GC15" s="36"/>
      <c r="GD15" s="36"/>
      <c r="GE15" s="36"/>
      <c r="GF15" s="36"/>
      <c r="GG15" s="36"/>
      <c r="GH15" s="36">
        <f>VLOOKUP(GH2,Podklady!$W$7:$X$200,2,0)</f>
        <v>0.46600000000000003</v>
      </c>
      <c r="GI15" s="36">
        <f>VLOOKUP(GI2,Podklady!$W$7:$X$200,2,0)</f>
        <v>0.69499999999999995</v>
      </c>
      <c r="GJ15" s="36"/>
      <c r="GK15" s="36"/>
      <c r="GL15" s="36"/>
      <c r="GM15" s="36"/>
      <c r="GN15" s="36">
        <f>VLOOKUP(GN2,Podklady!$W$7:$X$200,2,0)</f>
        <v>0.22164</v>
      </c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>
        <f>VLOOKUP(HD2,Podklady!$W$7:$X$200,2,0)</f>
        <v>0.05</v>
      </c>
      <c r="HE15" s="36"/>
      <c r="HF15" s="36"/>
      <c r="HG15" s="36"/>
      <c r="HH15" s="36"/>
      <c r="HI15" s="36"/>
      <c r="HJ15" s="36"/>
      <c r="HK15" s="36">
        <f>VLOOKUP(HK2,Podklady!$W$7:$X$200,2,0)</f>
        <v>3.5000000000000001E-3</v>
      </c>
      <c r="HL15" s="36">
        <f>VLOOKUP(HL2,Podklady!$W$7:$X$200,2,0)</f>
        <v>0.1565</v>
      </c>
      <c r="HM15" s="36"/>
      <c r="HN15" s="36"/>
      <c r="HO15" s="36"/>
      <c r="HP15" s="36"/>
      <c r="HQ15" s="36">
        <f>VLOOKUP(HQ2,Podklady!$W$7:$X$200,2,0)</f>
        <v>0.08</v>
      </c>
      <c r="HR15" s="36"/>
      <c r="HS15" s="36"/>
      <c r="HT15" s="36"/>
      <c r="HU15" s="36">
        <f>VLOOKUP(HU2,Podklady!$W$7:$X$200,2,0)</f>
        <v>0.42599999999999999</v>
      </c>
      <c r="HV15" s="36">
        <f>VLOOKUP(HV2,Podklady!$W$7:$X$200,2,0)</f>
        <v>1.3360000000000001</v>
      </c>
      <c r="HW15" s="36"/>
      <c r="HX15" s="36"/>
      <c r="HY15" s="36"/>
      <c r="HZ15" s="36">
        <f>VLOOKUP(HZ2,Podklady!$W$7:$X$200,2,0)</f>
        <v>0.42921999999999999</v>
      </c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>
        <f>VLOOKUP(IW2,Podklady!$W$7:$X$200,2,0)</f>
        <v>4.0000000000000001E-3</v>
      </c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>
        <f>VLOOKUP(JM2,Podklady!$W$7:$X$200,2,0)</f>
        <v>21.225000000000001</v>
      </c>
      <c r="JN15" s="36">
        <f>VLOOKUP(JN2,Podklady!$W$7:$X$200,2,0)</f>
        <v>24.919</v>
      </c>
      <c r="JO15" s="36"/>
      <c r="JP15" s="36"/>
      <c r="JQ15" s="36"/>
      <c r="JR15" s="36"/>
      <c r="JS15" s="36">
        <f>VLOOKUP(JS2,Podklady!$W$7:$X$200,2,0)</f>
        <v>34.39678</v>
      </c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>
        <f>VLOOKUP(KQ2,Podklady!$W$7:$X$200,2,0)</f>
        <v>4.4499999999999998E-2</v>
      </c>
      <c r="KR15" s="36"/>
      <c r="KS15" s="36"/>
      <c r="KT15" s="36"/>
      <c r="KU15" s="36"/>
      <c r="KV15" s="36"/>
      <c r="KW15" s="36"/>
      <c r="KX15" s="36"/>
      <c r="KY15" s="36"/>
      <c r="KZ15" s="36">
        <f>VLOOKUP(KZ2,Podklady!$W$7:$X$200,2,0)</f>
        <v>0.54200000000000004</v>
      </c>
      <c r="LA15" s="36"/>
      <c r="LB15" s="36"/>
      <c r="LC15" s="36"/>
      <c r="LD15" s="36"/>
      <c r="LE15" s="36"/>
      <c r="LF15" s="36"/>
      <c r="LG15" s="36"/>
      <c r="LH15" s="36"/>
      <c r="LI15" s="36"/>
      <c r="LJ15" s="36"/>
    </row>
    <row r="16" spans="2:322" x14ac:dyDescent="0.25">
      <c r="B16" s="1" t="s">
        <v>12</v>
      </c>
      <c r="C16" s="2">
        <f t="shared" si="6"/>
        <v>1075.40282</v>
      </c>
      <c r="D16" s="36"/>
      <c r="E16" s="36"/>
      <c r="F16" s="36"/>
      <c r="G16" s="36"/>
      <c r="H16" s="36"/>
      <c r="I16" s="36"/>
      <c r="J16" s="36">
        <f>VLOOKUP(J2,Podklady!$Y$7:$Z$199,2,0)</f>
        <v>5.15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>
        <f>VLOOKUP(V2,Podklady!$Y$7:$Z$199,2,0)</f>
        <v>25</v>
      </c>
      <c r="W16" s="36"/>
      <c r="X16" s="36"/>
      <c r="Y16" s="36"/>
      <c r="Z16" s="36"/>
      <c r="AA16" s="36"/>
      <c r="AB16" s="36"/>
      <c r="AC16" s="36"/>
      <c r="AD16" s="36">
        <f>VLOOKUP(AD2,Podklady!$Y$7:$Z$199,2,0)</f>
        <v>2.8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>
        <f>VLOOKUP(AR2,Podklady!$Y$7:$Z$199,2,0)</f>
        <v>30.72</v>
      </c>
      <c r="AS16" s="36">
        <f>VLOOKUP(AS2,Podklady!$Y$7:$Z$199,2,0)</f>
        <v>2.4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>
        <f>VLOOKUP(BG2,Podklady!$Y$7:$Z$199,2,0)</f>
        <v>25.740000000000002</v>
      </c>
      <c r="BH16" s="36"/>
      <c r="BI16" s="36">
        <f>VLOOKUP(BI2,Podklady!$Y$7:$Z$199,2,0)</f>
        <v>1.4670000000000001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>
        <f>VLOOKUP(BX2,Podklady!$Y$7:$Z$199,2,0)</f>
        <v>7.1879999999999997</v>
      </c>
      <c r="BY16" s="36"/>
      <c r="BZ16" s="36">
        <f>VLOOKUP(BZ2,Podklady!$Y$7:$Z$199,2,0)</f>
        <v>2.4009999999999998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>
        <f>VLOOKUP(CJ2,Podklady!$Y$7:$Z$199,2,0)</f>
        <v>1.25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>
        <f>VLOOKUP(DF2,Podklady!$Y$7:$Z$199,2,0)</f>
        <v>1.444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>
        <f>VLOOKUP(DV2,Podklady!$Y$7:$Z$199,2,0)</f>
        <v>0.54</v>
      </c>
      <c r="DW16" s="36"/>
      <c r="DX16" s="36"/>
      <c r="DY16" s="36"/>
      <c r="DZ16" s="36"/>
      <c r="EA16" s="36"/>
      <c r="EB16" s="36"/>
      <c r="EC16" s="36">
        <f>VLOOKUP(EC2,Podklady!$Y$7:$Z$199,2,0)</f>
        <v>1.1499999999999999</v>
      </c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>
        <f>VLOOKUP(EO2,Podklady!$Y$7:$Z$199,2,0)</f>
        <v>37.000999999999998</v>
      </c>
      <c r="EP16" s="36"/>
      <c r="EQ16" s="36"/>
      <c r="ER16" s="36">
        <f>VLOOKUP(ER2,Podklady!$Y$7:$Z$199,2,0)</f>
        <v>0.96199999999999997</v>
      </c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>
        <f>VLOOKUP(FE2,Podklady!$Y$7:$Z$199,2,0)</f>
        <v>0.28000000000000003</v>
      </c>
      <c r="FF16" s="36"/>
      <c r="FG16" s="36"/>
      <c r="FH16" s="36"/>
      <c r="FI16" s="36"/>
      <c r="FJ16" s="36">
        <f>VLOOKUP(FJ2,Podklady!$Y$7:$Z$199,2,0)</f>
        <v>172.89000000000001</v>
      </c>
      <c r="FK16" s="36">
        <f>VLOOKUP(FK2,Podklady!$Y$7:$Z$199,2,0)</f>
        <v>116</v>
      </c>
      <c r="FL16" s="36"/>
      <c r="FM16" s="36"/>
      <c r="FN16" s="36"/>
      <c r="FO16" s="36"/>
      <c r="FP16" s="36"/>
      <c r="FQ16" s="36"/>
      <c r="FR16" s="36">
        <f>VLOOKUP(FR2,Podklady!$Y$7:$Z$199,2,0)</f>
        <v>290.49999999999994</v>
      </c>
      <c r="FS16" s="36"/>
      <c r="FT16" s="36"/>
      <c r="FU16" s="36">
        <f>VLOOKUP(FU2,Podklady!$Y$7:$Z$199,2,0)</f>
        <v>55.120000000000005</v>
      </c>
      <c r="FV16" s="36"/>
      <c r="FW16" s="36"/>
      <c r="FX16" s="36"/>
      <c r="FY16" s="36"/>
      <c r="FZ16" s="36">
        <f>VLOOKUP(FZ2,Podklady!$Y$7:$Z$199,2,0)</f>
        <v>32.230000000000004</v>
      </c>
      <c r="GA16" s="36"/>
      <c r="GB16" s="36"/>
      <c r="GC16" s="36"/>
      <c r="GD16" s="36"/>
      <c r="GE16" s="36"/>
      <c r="GF16" s="36"/>
      <c r="GG16" s="36"/>
      <c r="GH16" s="36">
        <f>VLOOKUP(GH2,Podklady!$Y$7:$Z$199,2,0)</f>
        <v>3.1459999999999999</v>
      </c>
      <c r="GI16" s="36">
        <f>VLOOKUP(GI2,Podklady!$Y$7:$Z$199,2,0)</f>
        <v>1.052</v>
      </c>
      <c r="GJ16" s="36"/>
      <c r="GK16" s="36">
        <f>VLOOKUP(GK2,Podklady!$Y$7:$Z$199,2,0)</f>
        <v>7.2999999999999995E-2</v>
      </c>
      <c r="GL16" s="36"/>
      <c r="GM16" s="36"/>
      <c r="GN16" s="36">
        <f>VLOOKUP(GN2,Podklady!$Y$7:$Z$199,2,0)</f>
        <v>3.82E-3</v>
      </c>
      <c r="GO16" s="36"/>
      <c r="GP16" s="36"/>
      <c r="GQ16" s="36"/>
      <c r="GR16" s="36"/>
      <c r="GS16" s="36">
        <f>VLOOKUP(GS2,Podklady!$Y$7:$Z$199,2,0)</f>
        <v>1.4999999999999999E-2</v>
      </c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>
        <f>VLOOKUP(HE2,Podklady!$Y$7:$Z$199,2,0)</f>
        <v>0.5</v>
      </c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>
        <f>VLOOKUP(HU2,Podklady!$Y$7:$Z$199,2,0)</f>
        <v>0.69099999999999995</v>
      </c>
      <c r="HV16" s="36">
        <f>VLOOKUP(HV2,Podklady!$Y$7:$Z$199,2,0)</f>
        <v>2.153</v>
      </c>
      <c r="HW16" s="36"/>
      <c r="HX16" s="36"/>
      <c r="HY16" s="36"/>
      <c r="HZ16" s="36">
        <f>VLOOKUP(HZ2,Podklady!$Y$7:$Z$199,2,0)</f>
        <v>0.45350000000000001</v>
      </c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>
        <f>VLOOKUP(IU2,Podklady!$Y$7:$Z$199,2,0)</f>
        <v>2.5000000000000001E-3</v>
      </c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>
        <f>VLOOKUP(JI2,Podklady!$Y$7:$Z$199,2,0)</f>
        <v>0.2</v>
      </c>
      <c r="JJ16" s="36"/>
      <c r="JK16" s="36"/>
      <c r="JL16" s="36"/>
      <c r="JM16" s="36">
        <f>VLOOKUP(JM2,Podklady!$Y$7:$Z$199,2,0)</f>
        <v>93.542000000000002</v>
      </c>
      <c r="JN16" s="36">
        <f>VLOOKUP(JN2,Podklady!$Y$7:$Z$199,2,0)</f>
        <v>115.346</v>
      </c>
      <c r="JO16" s="36"/>
      <c r="JP16" s="36"/>
      <c r="JQ16" s="36"/>
      <c r="JR16" s="36"/>
      <c r="JS16" s="36">
        <f>VLOOKUP(JS2,Podklady!$Y$7:$Z$199,2,0)</f>
        <v>8.7100000000000009</v>
      </c>
      <c r="JT16" s="36"/>
      <c r="JU16" s="36">
        <f>VLOOKUP(JU2,Podklady!$Y$7:$Z$199,2,0)</f>
        <v>34.229999999999997</v>
      </c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>
        <f>VLOOKUP(KZ2,Podklady!$Y$7:$Z$199,2,0)</f>
        <v>3.052</v>
      </c>
      <c r="LA16" s="36"/>
      <c r="LB16" s="36"/>
      <c r="LC16" s="36"/>
      <c r="LD16" s="36"/>
      <c r="LE16" s="36"/>
      <c r="LF16" s="36"/>
      <c r="LG16" s="36"/>
      <c r="LH16" s="36"/>
      <c r="LI16" s="36"/>
      <c r="LJ16" s="36"/>
    </row>
    <row r="17" spans="2:322" x14ac:dyDescent="0.25">
      <c r="B17" s="1" t="s">
        <v>13</v>
      </c>
      <c r="C17" s="2">
        <f t="shared" si="6"/>
        <v>601.57000000000005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>
        <f>VLOOKUP(AR2,Podklady!$AA$7:$AB$200,2,0)</f>
        <v>17.080000000000002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>
        <f>VLOOKUP(BG2,Podklady!$AA$7:$AB$200,2,0)</f>
        <v>18.13</v>
      </c>
      <c r="BH17" s="36"/>
      <c r="BI17" s="36">
        <f>VLOOKUP(BI2,Podklady!$AA$7:$AB$200,2,0)</f>
        <v>0.71199999999999997</v>
      </c>
      <c r="BJ17" s="36">
        <f>VLOOKUP(BJ2,Podklady!$AA$7:$AB$200,2,0)</f>
        <v>0.11</v>
      </c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>
        <f>VLOOKUP(CB2,Podklady!$AA$7:$AB$200,2,0)</f>
        <v>9.5000000000000001E-2</v>
      </c>
      <c r="CC17" s="36"/>
      <c r="CD17" s="36"/>
      <c r="CE17" s="36">
        <f>VLOOKUP(CE2,Podklady!$AA$7:$AB$200,2,0)</f>
        <v>9.0000000000000011E-2</v>
      </c>
      <c r="CF17" s="36"/>
      <c r="CG17" s="36"/>
      <c r="CH17" s="36"/>
      <c r="CI17" s="36"/>
      <c r="CJ17" s="36">
        <f>VLOOKUP(CJ2,Podklady!$AA$7:$AB$200,2,0)</f>
        <v>0.51300000000000001</v>
      </c>
      <c r="CK17" s="36"/>
      <c r="CL17" s="36"/>
      <c r="CM17" s="36"/>
      <c r="CN17" s="36"/>
      <c r="CO17" s="36">
        <f>VLOOKUP(CO2,Podklady!$AA$7:$AB$200,2,0)</f>
        <v>0.254</v>
      </c>
      <c r="CP17" s="36"/>
      <c r="CQ17" s="36"/>
      <c r="CR17" s="36"/>
      <c r="CS17" s="36">
        <f>VLOOKUP(CS2,Podklady!$AA$7:$AB$200,2,0)</f>
        <v>0.189</v>
      </c>
      <c r="CT17" s="36"/>
      <c r="CU17" s="36"/>
      <c r="CV17" s="36"/>
      <c r="CW17" s="36"/>
      <c r="CX17" s="36"/>
      <c r="CY17" s="36">
        <f>VLOOKUP(CY2,Podklady!$AA$7:$AB$200,2,0)</f>
        <v>9.0000000000000011E-2</v>
      </c>
      <c r="CZ17" s="36"/>
      <c r="DA17" s="36">
        <f>VLOOKUP(DA2,Podklady!$AA$7:$AB$200,2,0)</f>
        <v>0.3</v>
      </c>
      <c r="DB17" s="36">
        <f>VLOOKUP(DB2,Podklady!$AA$7:$AB$200,2,0)</f>
        <v>0.25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>
        <f>VLOOKUP(DV2,Podklady!$AA$7:$AB$200,2,0)</f>
        <v>0.44</v>
      </c>
      <c r="DW17" s="36"/>
      <c r="DX17" s="36"/>
      <c r="DY17" s="36"/>
      <c r="DZ17" s="36"/>
      <c r="EA17" s="36"/>
      <c r="EB17" s="36"/>
      <c r="EC17" s="36">
        <f>VLOOKUP(EC2,Podklady!$AA$7:$AB$200,2,0)</f>
        <v>1.3279999999999998</v>
      </c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>
        <f>VLOOKUP(EO2,Podklady!$AA$7:$AB$200,2,0)</f>
        <v>17.960999999999999</v>
      </c>
      <c r="EP17" s="36"/>
      <c r="EQ17" s="36"/>
      <c r="ER17" s="36">
        <f>VLOOKUP(ER2,Podklady!$AA$7:$AB$200,2,0)</f>
        <v>0.46700000000000003</v>
      </c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>
        <f>VLOOKUP(FJ2,Podklady!$AA$7:$AB$200,2,0)</f>
        <v>313.76</v>
      </c>
      <c r="FK17" s="36"/>
      <c r="FL17" s="36"/>
      <c r="FM17" s="36"/>
      <c r="FN17" s="36"/>
      <c r="FO17" s="36"/>
      <c r="FP17" s="36"/>
      <c r="FQ17" s="36"/>
      <c r="FR17" s="36">
        <f>VLOOKUP(FR2,Podklady!$AA$7:$AB$200,2,0)</f>
        <v>110.85000000000001</v>
      </c>
      <c r="FS17" s="36"/>
      <c r="FT17" s="36"/>
      <c r="FU17" s="36">
        <f>VLOOKUP(FU2,Podklady!$AA$7:$AB$200,2,0)</f>
        <v>28.119999999999997</v>
      </c>
      <c r="FV17" s="36"/>
      <c r="FW17" s="36"/>
      <c r="FX17" s="36"/>
      <c r="FY17" s="36"/>
      <c r="FZ17" s="36">
        <f>VLOOKUP(FZ2,Podklady!$AA$7:$AB$200,2,0)</f>
        <v>24.79</v>
      </c>
      <c r="GA17" s="36"/>
      <c r="GB17" s="36"/>
      <c r="GC17" s="36"/>
      <c r="GD17" s="36"/>
      <c r="GE17" s="36"/>
      <c r="GF17" s="36">
        <f>VLOOKUP(GF2,Podklady!$AA$7:$AB$200,2,0)</f>
        <v>2.3490000000000002</v>
      </c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>
        <f>VLOOKUP(HS2,Podklady!$AA$7:$AB$200,2,0)</f>
        <v>3.53</v>
      </c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>
        <f>VLOOKUP(JI2,Podklady!$AA$7:$AB$200,2,0)</f>
        <v>1.01</v>
      </c>
      <c r="JJ17" s="36"/>
      <c r="JK17" s="36">
        <f>VLOOKUP(JK2,Podklady!$AA$7:$AB$200,2,0)</f>
        <v>59.152000000000001</v>
      </c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</row>
    <row r="18" spans="2:322" x14ac:dyDescent="0.25">
      <c r="B18" s="1" t="s">
        <v>14</v>
      </c>
      <c r="C18" s="2">
        <f t="shared" si="6"/>
        <v>142.77200000000002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>
        <f>VLOOKUP(AR2,Podklady!$AC$7:$AD$200,2,0)</f>
        <v>9.01</v>
      </c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>
        <f>VLOOKUP(BG2,Podklady!$AC$7:$AD$200,2,0)</f>
        <v>4.75</v>
      </c>
      <c r="BH18" s="36"/>
      <c r="BI18" s="36">
        <f>VLOOKUP(BI2,Podklady!$AC$7:$AD$200,2,0)</f>
        <v>0.3</v>
      </c>
      <c r="BJ18" s="36">
        <f>VLOOKUP(BJ2,Podklady!$AC$7:$AD$200,2,0)</f>
        <v>0.01</v>
      </c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>
        <f>VLOOKUP(CB2,Podklady!$AC$7:$AD$200,2,0)</f>
        <v>7.0000000000000007E-2</v>
      </c>
      <c r="CC18" s="36"/>
      <c r="CD18" s="36"/>
      <c r="CE18" s="36">
        <f>VLOOKUP(CE2,Podklady!$AC$7:$AD$200,2,0)</f>
        <v>0.12000000000000001</v>
      </c>
      <c r="CF18" s="36"/>
      <c r="CG18" s="36"/>
      <c r="CH18" s="36"/>
      <c r="CI18" s="36"/>
      <c r="CJ18" s="36">
        <f>VLOOKUP(CJ2,Podklady!$AC$7:$AD$200,2,0)</f>
        <v>7.5000000000000011E-2</v>
      </c>
      <c r="CK18" s="36"/>
      <c r="CL18" s="36"/>
      <c r="CM18" s="36"/>
      <c r="CN18" s="36"/>
      <c r="CO18" s="36">
        <f>VLOOKUP(CO2,Podklady!$AC$7:$AD$200,2,0)</f>
        <v>0.14499999999999999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>
        <f>VLOOKUP(CY2,Podklady!$AC$7:$AD$200,2,0)</f>
        <v>0.04</v>
      </c>
      <c r="CZ18" s="36"/>
      <c r="DA18" s="36">
        <f>VLOOKUP(DA2,Podklady!$AC$7:$AD$200,2,0)</f>
        <v>0.13</v>
      </c>
      <c r="DB18" s="36">
        <f>VLOOKUP(DB2,Podklady!$AC$7:$AD$200,2,0)</f>
        <v>0.15000000000000002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>
        <f>VLOOKUP(DV2,Podklady!$AC$7:$AD$200,2,0)</f>
        <v>0.1</v>
      </c>
      <c r="DW18" s="36"/>
      <c r="DX18" s="36"/>
      <c r="DY18" s="36"/>
      <c r="DZ18" s="36"/>
      <c r="EA18" s="36"/>
      <c r="EB18" s="36"/>
      <c r="EC18" s="36">
        <f>VLOOKUP(EC2,Podklady!$AC$7:$AD$200,2,0)</f>
        <v>0.185</v>
      </c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>
        <f>VLOOKUP(EO2,Podklady!$AC$7:$AD$200,2,0)</f>
        <v>7.5759999999999996</v>
      </c>
      <c r="EP18" s="36"/>
      <c r="EQ18" s="36"/>
      <c r="ER18" s="36">
        <f>VLOOKUP(ER2,Podklady!$AC$7:$AD$200,2,0)</f>
        <v>0.19700000000000001</v>
      </c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>
        <f>VLOOKUP(FJ2,Podklady!$AC$7:$AD$200,2,0)</f>
        <v>56.02</v>
      </c>
      <c r="FK18" s="36"/>
      <c r="FL18" s="36"/>
      <c r="FM18" s="36"/>
      <c r="FN18" s="36"/>
      <c r="FO18" s="36"/>
      <c r="FP18" s="36"/>
      <c r="FQ18" s="36"/>
      <c r="FR18" s="36">
        <f>VLOOKUP(FR2,Podklady!$AC$7:$AD$200,2,0)</f>
        <v>48.52000000000001</v>
      </c>
      <c r="FS18" s="36"/>
      <c r="FT18" s="36"/>
      <c r="FU18" s="36">
        <f>VLOOKUP(FU2,Podklady!$AC$7:$AD$200,2,0)</f>
        <v>7.0600000000000005</v>
      </c>
      <c r="FV18" s="36"/>
      <c r="FW18" s="36"/>
      <c r="FX18" s="36"/>
      <c r="FY18" s="36"/>
      <c r="FZ18" s="36"/>
      <c r="GA18" s="36"/>
      <c r="GB18" s="36"/>
      <c r="GC18" s="36"/>
      <c r="GD18" s="36">
        <f>VLOOKUP(GD2,Podklady!$AC$7:$AD$200,2,0)</f>
        <v>1.4E-2</v>
      </c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>
        <f>VLOOKUP(JI2,Podklady!$AC$7:$AD$200,2,0)</f>
        <v>0.18</v>
      </c>
      <c r="JJ18" s="36"/>
      <c r="JK18" s="36">
        <f>VLOOKUP(JK2,Podklady!$AC$7:$AD$200,2,0)</f>
        <v>8.1199999999999992</v>
      </c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</row>
    <row r="19" spans="2:322" x14ac:dyDescent="0.25">
      <c r="B19" s="1" t="s">
        <v>15</v>
      </c>
      <c r="C19" s="2">
        <f t="shared" si="6"/>
        <v>314.87800000000004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>
        <f>VLOOKUP(AR2,Podklady!$AE$7:$AF$200,2,0)</f>
        <v>16.380000000000003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>
        <f>VLOOKUP(BG2,Podklady!$AE$7:$AF$200,2,0)</f>
        <v>8.7000000000000011</v>
      </c>
      <c r="BH19" s="36"/>
      <c r="BI19" s="36">
        <f>VLOOKUP(BI2,Podklady!$AE$7:$AF$200,2,0)</f>
        <v>0.42699999999999999</v>
      </c>
      <c r="BJ19" s="36">
        <f>VLOOKUP(BJ2,Podklady!$AE$7:$AF$200,2,0)</f>
        <v>0.11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>
        <f>VLOOKUP(BY2,Podklady!$AE$7:$AF$200,2,0)</f>
        <v>2.71</v>
      </c>
      <c r="BZ19" s="36"/>
      <c r="CA19" s="36"/>
      <c r="CB19" s="36">
        <f>VLOOKUP(CB2,Podklady!$AE$7:$AF$200,2,0)</f>
        <v>0.08</v>
      </c>
      <c r="CC19" s="36"/>
      <c r="CD19" s="36"/>
      <c r="CE19" s="36">
        <f>VLOOKUP(CE2,Podklady!$AE$7:$AF$200,2,0)</f>
        <v>0.13500000000000001</v>
      </c>
      <c r="CF19" s="36"/>
      <c r="CG19" s="36"/>
      <c r="CH19" s="36"/>
      <c r="CI19" s="36"/>
      <c r="CJ19" s="36">
        <f>VLOOKUP(CJ2,Podklady!$AE$7:$AF$200,2,0)</f>
        <v>0.61499999999999999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>
        <f>VLOOKUP(CY2,Podklady!$AE$7:$AF$200,2,0)</f>
        <v>6.9999999999999993E-2</v>
      </c>
      <c r="CZ19" s="36"/>
      <c r="DA19" s="36">
        <f>VLOOKUP(DA2,Podklady!$AE$7:$AF$200,2,0)</f>
        <v>0.19</v>
      </c>
      <c r="DB19" s="36">
        <f>VLOOKUP(DB2,Podklady!$AE$7:$AF$200,2,0)</f>
        <v>0.18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>
        <f>VLOOKUP(DV2,Podklady!$AE$7:$AF$200,2,0)</f>
        <v>0.35</v>
      </c>
      <c r="DW19" s="36"/>
      <c r="DX19" s="36"/>
      <c r="DY19" s="36"/>
      <c r="DZ19" s="36"/>
      <c r="EA19" s="36"/>
      <c r="EB19" s="36"/>
      <c r="EC19" s="36">
        <f>VLOOKUP(EC2,Podklady!$AE$7:$AF$200,2,0)</f>
        <v>1.21</v>
      </c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>
        <f>VLOOKUP(EO2,Podklady!$AE$7:$AF$200,2,0)</f>
        <v>10.773</v>
      </c>
      <c r="EP19" s="36"/>
      <c r="EQ19" s="36"/>
      <c r="ER19" s="36">
        <f>VLOOKUP(ER2,Podklady!$AE$7:$AF$200,2,0)</f>
        <v>0.28000000000000003</v>
      </c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>
        <f>VLOOKUP(FJ2,Podklady!$AE$7:$AF$200,2,0)</f>
        <v>133.99</v>
      </c>
      <c r="FK19" s="36"/>
      <c r="FL19" s="36"/>
      <c r="FM19" s="36"/>
      <c r="FN19" s="36"/>
      <c r="FO19" s="36"/>
      <c r="FP19" s="36"/>
      <c r="FQ19" s="36"/>
      <c r="FR19" s="36">
        <f>VLOOKUP(FR2,Podklady!$AE$7:$AF$200,2,0)</f>
        <v>77.37</v>
      </c>
      <c r="FS19" s="36"/>
      <c r="FT19" s="36"/>
      <c r="FU19" s="36">
        <f>VLOOKUP(FU2,Podklady!$AE$7:$AF$200,2,0)</f>
        <v>19.98</v>
      </c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>
        <f>VLOOKUP(GF2,Podklady!$AE$7:$AF$200,2,0)</f>
        <v>1.786</v>
      </c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>
        <f>VLOOKUP(GV2,Podklady!$AE$7:$AF$200,2,0)</f>
        <v>0.03</v>
      </c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>
        <f>VLOOKUP(HS2,Podklady!$AE$7:$AF$200,2,0)</f>
        <v>1.2490000000000001</v>
      </c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>
        <f>VLOOKUP(JI2,Podklady!$AE$7:$AF$200,2,0)</f>
        <v>0.16</v>
      </c>
      <c r="JJ19" s="36"/>
      <c r="JK19" s="36">
        <f>VLOOKUP(JK2,Podklady!$AE$7:$AF$200,2,0)</f>
        <v>36.593000000000004</v>
      </c>
      <c r="JL19" s="36"/>
      <c r="JM19" s="36"/>
      <c r="JN19" s="36">
        <f>VLOOKUP(JN2,Podklady!$AE$7:$AF$200,2,0)</f>
        <v>1.51</v>
      </c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</row>
    <row r="20" spans="2:322" x14ac:dyDescent="0.25">
      <c r="B20" s="1" t="s">
        <v>16</v>
      </c>
      <c r="C20" s="2">
        <f t="shared" si="6"/>
        <v>616.71149999999977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>
        <f>VLOOKUP(AR2,Podklady!$AG$7:$AH$200,2,0)</f>
        <v>20.379999999999995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>
        <f>VLOOKUP(BG2,Podklady!$AG$7:$AH$200,2,0)</f>
        <v>13.23</v>
      </c>
      <c r="BH20" s="36"/>
      <c r="BI20" s="36">
        <f>VLOOKUP(BI2,Podklady!$AG$7:$AH$200,2,0)</f>
        <v>0.79800000000000004</v>
      </c>
      <c r="BJ20" s="36">
        <f>VLOOKUP(BJ2,Podklady!$AG$7:$AH$200,2,0)</f>
        <v>0.04</v>
      </c>
      <c r="BK20" s="36"/>
      <c r="BL20" s="36"/>
      <c r="BM20" s="36"/>
      <c r="BN20" s="36"/>
      <c r="BO20" s="36"/>
      <c r="BP20" s="36"/>
      <c r="BQ20" s="36"/>
      <c r="BR20" s="50">
        <f>VLOOKUP(BR2,Podklady!$AG$7:$AH$200,2,0)</f>
        <v>0.54</v>
      </c>
      <c r="BS20" s="36"/>
      <c r="BT20" s="36"/>
      <c r="BU20" s="36"/>
      <c r="BV20" s="36"/>
      <c r="BW20" s="36"/>
      <c r="BX20" s="36">
        <f>VLOOKUP(BX2,Podklady!$AG$7:$AH$200,2,0)</f>
        <v>1.6950000000000001</v>
      </c>
      <c r="BY20" s="36"/>
      <c r="BZ20" s="36"/>
      <c r="CA20" s="36"/>
      <c r="CB20" s="36">
        <f>VLOOKUP(CB2,Podklady!$AG$7:$AH$200,2,0)</f>
        <v>0.04</v>
      </c>
      <c r="CC20" s="36"/>
      <c r="CD20" s="36"/>
      <c r="CE20" s="36">
        <f>VLOOKUP(CE2,Podklady!$AG$7:$AH$200,2,0)</f>
        <v>0.05</v>
      </c>
      <c r="CF20" s="36"/>
      <c r="CG20" s="36"/>
      <c r="CH20" s="36"/>
      <c r="CI20" s="36"/>
      <c r="CJ20" s="36">
        <f>VLOOKUP(CJ2,Podklady!$AG$7:$AH$200,2,0)</f>
        <v>1.66</v>
      </c>
      <c r="CK20" s="36"/>
      <c r="CL20" s="36"/>
      <c r="CM20" s="36"/>
      <c r="CN20" s="36"/>
      <c r="CO20" s="36">
        <f>VLOOKUP(CO2,Podklady!$AG$7:$AH$200,2,0)</f>
        <v>0.35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>
        <f>VLOOKUP(CY2,Podklady!$AG$7:$AH$200,2,0)</f>
        <v>0.11</v>
      </c>
      <c r="CZ20" s="36"/>
      <c r="DA20" s="36">
        <f>VLOOKUP(DA2,Podklady!$AG$7:$AH$200,2,0)</f>
        <v>0.25</v>
      </c>
      <c r="DB20" s="36">
        <f>VLOOKUP(DB2,Podklady!$AG$7:$AH$200,2,0)</f>
        <v>0.08</v>
      </c>
      <c r="DC20" s="36"/>
      <c r="DD20" s="36"/>
      <c r="DE20" s="36">
        <f>VLOOKUP(DE2,Podklady!$AG$7:$AH$200,2,0)</f>
        <v>0.04</v>
      </c>
      <c r="DF20" s="36"/>
      <c r="DG20" s="36">
        <f>VLOOKUP(DG2,Podklady!$AG$7:$AH$200,2,0)</f>
        <v>0.59299999999999997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>
        <f>VLOOKUP(DV2,Podklady!$AG$7:$AH$200,2,0)</f>
        <v>1.23</v>
      </c>
      <c r="DW20" s="36"/>
      <c r="DX20" s="36"/>
      <c r="DY20" s="36"/>
      <c r="DZ20" s="36"/>
      <c r="EA20" s="36"/>
      <c r="EB20" s="36"/>
      <c r="EC20" s="36">
        <f>VLOOKUP(EC2,Podklady!$AG$7:$AH$200,2,0)</f>
        <v>3.0939999999999999</v>
      </c>
      <c r="ED20" s="36"/>
      <c r="EE20" s="36"/>
      <c r="EF20" s="36"/>
      <c r="EG20" s="36"/>
      <c r="EH20" s="36"/>
      <c r="EI20" s="36"/>
      <c r="EJ20" s="36"/>
      <c r="EK20" s="36"/>
      <c r="EL20" s="36">
        <f>VLOOKUP(EL2,Podklady!$AG$7:$AH$200,2,0)</f>
        <v>14.84</v>
      </c>
      <c r="EM20" s="36"/>
      <c r="EN20" s="36"/>
      <c r="EO20" s="36">
        <f>VLOOKUP(EO2,Podklady!$AG$7:$AH$200,2,0)</f>
        <v>20.119</v>
      </c>
      <c r="EP20" s="36"/>
      <c r="EQ20" s="36"/>
      <c r="ER20" s="36">
        <f>VLOOKUP(ER2,Podklady!$AG$7:$AH$200,2,0)</f>
        <v>0.52300000000000002</v>
      </c>
      <c r="ES20" s="36">
        <f>VLOOKUP(ES2,Podklady!$AG$7:$AH$200,2,0)</f>
        <v>1.56</v>
      </c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>
        <f>VLOOKUP(FE2,Podklady!$AG$7:$AH$200,2,0)</f>
        <v>0.10199999999999999</v>
      </c>
      <c r="FF20" s="36"/>
      <c r="FG20" s="36"/>
      <c r="FH20" s="36"/>
      <c r="FI20" s="36"/>
      <c r="FJ20" s="36">
        <f>VLOOKUP(FJ2,Podklady!$AG$7:$AH$200,2,0)</f>
        <v>292.18299999999999</v>
      </c>
      <c r="FK20" s="36"/>
      <c r="FL20" s="36"/>
      <c r="FM20" s="36"/>
      <c r="FN20" s="36"/>
      <c r="FO20" s="36"/>
      <c r="FP20" s="36"/>
      <c r="FQ20" s="36"/>
      <c r="FR20" s="36">
        <f>VLOOKUP(FR2,Podklady!$AG$7:$AH$200,2,0)</f>
        <v>117.17</v>
      </c>
      <c r="FS20" s="36"/>
      <c r="FT20" s="36"/>
      <c r="FU20" s="36">
        <f>VLOOKUP(FU2,Podklady!$AG$7:$AH$200,2,0)</f>
        <v>47.44</v>
      </c>
      <c r="FV20" s="36"/>
      <c r="FW20" s="36"/>
      <c r="FX20" s="36"/>
      <c r="FY20" s="36"/>
      <c r="FZ20" s="36"/>
      <c r="GA20" s="36"/>
      <c r="GB20" s="36"/>
      <c r="GC20" s="36"/>
      <c r="GD20" s="36">
        <f>VLOOKUP(GD2,Podklady!$AG$7:$AH$200,2,0)</f>
        <v>5.9499999999999997E-2</v>
      </c>
      <c r="GE20" s="36"/>
      <c r="GF20" s="36">
        <f>VLOOKUP(GF2,Podklady!$AG$7:$AH$200,2,0)</f>
        <v>1.954</v>
      </c>
      <c r="GG20" s="36"/>
      <c r="GH20" s="36"/>
      <c r="GI20" s="36"/>
      <c r="GJ20" s="36"/>
      <c r="GK20" s="36">
        <f>VLOOKUP(GK2,Podklady!$AG$7:$AH$200,2,0)</f>
        <v>0.1368</v>
      </c>
      <c r="GL20" s="36"/>
      <c r="GM20" s="36"/>
      <c r="GN20" s="36"/>
      <c r="GO20" s="36"/>
      <c r="GP20" s="36"/>
      <c r="GQ20" s="36"/>
      <c r="GR20" s="36"/>
      <c r="GS20" s="36">
        <f>VLOOKUP(GS2,Podklady!$AG$7:$AH$200,2,0)</f>
        <v>6.0999999999999999E-2</v>
      </c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>
        <f>VLOOKUP(HJ2,Podklady!$AG$7:$AH$200,2,0)</f>
        <v>4.2000000000000003E-2</v>
      </c>
      <c r="HK20" s="36"/>
      <c r="HL20" s="36"/>
      <c r="HM20" s="36"/>
      <c r="HN20" s="36"/>
      <c r="HO20" s="36"/>
      <c r="HP20" s="36"/>
      <c r="HQ20" s="36">
        <f>VLOOKUP(HQ2,Podklady!$AG$7:$AH$200,2,0)</f>
        <v>8.6199999999999999E-2</v>
      </c>
      <c r="HR20" s="36"/>
      <c r="HS20" s="36">
        <f>VLOOKUP(HS2,Podklady!$AG$7:$AH$200,2,0)</f>
        <v>3.4540000000000002</v>
      </c>
      <c r="HT20" s="36"/>
      <c r="HU20" s="36"/>
      <c r="HV20" s="36"/>
      <c r="HW20" s="36"/>
      <c r="HX20" s="36">
        <f>VLOOKUP(HX2,Podklady!$AG$7:$AH$200,2,0)</f>
        <v>0.10299999999999999</v>
      </c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>
        <f>VLOOKUP(IV2,Podklady!$AG$7:$AH$200,2,0)</f>
        <v>4.0000000000000001E-3</v>
      </c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>
        <f>VLOOKUP(JI2,Podklady!$AG$7:$AH$200,2,0)</f>
        <v>0.38</v>
      </c>
      <c r="JJ20" s="36"/>
      <c r="JK20" s="36">
        <f>VLOOKUP(JK2,Podklady!$AG$7:$AH$200,2,0)</f>
        <v>69.573999999999998</v>
      </c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>
        <f>VLOOKUP(KM2,Podklady!$AG$7:$AH$200,2,0)</f>
        <v>2.74</v>
      </c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</row>
    <row r="21" spans="2:322" x14ac:dyDescent="0.25">
      <c r="B21" s="1" t="s">
        <v>17</v>
      </c>
      <c r="C21" s="2">
        <f t="shared" si="6"/>
        <v>1638.0569999999998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>
        <f>VLOOKUP(AR2,Podklady!$AI$7:$AJ$200,2,0)</f>
        <v>55.07</v>
      </c>
      <c r="AS21" s="36">
        <f>VLOOKUP(AS2,Podklady!$AI$7:$AJ$200,2,0)</f>
        <v>0.25</v>
      </c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50">
        <f>VLOOKUP(BF2,Podklady!$AI$9:$AJ$9,2,0)</f>
        <v>2.74</v>
      </c>
      <c r="BG21" s="36">
        <f>VLOOKUP(BG2,Podklady!$AI$7:$AJ$200,2,0)</f>
        <v>41.76</v>
      </c>
      <c r="BH21" s="36"/>
      <c r="BI21" s="36">
        <f>VLOOKUP(BI2,Podklady!$AI$7:$AJ$200,2,0)</f>
        <v>2.5710000000000002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>
        <f>VLOOKUP(CJ2,Podklady!$AI$7:$AJ$200,2,0)</f>
        <v>2.08</v>
      </c>
      <c r="CK21" s="36"/>
      <c r="CL21" s="36"/>
      <c r="CM21" s="36"/>
      <c r="CN21" s="36"/>
      <c r="CO21" s="36"/>
      <c r="CP21" s="36"/>
      <c r="CQ21" s="36"/>
      <c r="CR21" s="36"/>
      <c r="CS21" s="36">
        <f>VLOOKUP(CS2,Podklady!$AI$7:$AJ$200,2,0)</f>
        <v>0.316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>
        <f>VLOOKUP(DG2,Podklady!$AI$7:$AJ$200,2,0)</f>
        <v>0.29899999999999999</v>
      </c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>
        <f>VLOOKUP(DV2,Podklady!$AI$7:$AJ$200,2,0)</f>
        <v>0.41000000000000003</v>
      </c>
      <c r="DW21" s="36"/>
      <c r="DX21" s="36"/>
      <c r="DY21" s="36"/>
      <c r="DZ21" s="36"/>
      <c r="EA21" s="36"/>
      <c r="EB21" s="36"/>
      <c r="EC21" s="36">
        <f>VLOOKUP(EC2,Podklady!$AI$7:$AJ$200,2,0)</f>
        <v>1.29</v>
      </c>
      <c r="ED21" s="36"/>
      <c r="EE21" s="36"/>
      <c r="EF21" s="36"/>
      <c r="EG21" s="36"/>
      <c r="EH21" s="36"/>
      <c r="EI21" s="36"/>
      <c r="EJ21" s="36"/>
      <c r="EK21" s="36"/>
      <c r="EL21" s="36">
        <f>VLOOKUP(EL2,Podklady!$AI$7:$AJ$200,2,0)</f>
        <v>26.14</v>
      </c>
      <c r="EM21" s="36"/>
      <c r="EN21" s="36"/>
      <c r="EO21" s="36">
        <f>VLOOKUP(EO2,Podklady!$AI$7:$AJ$200,2,0)</f>
        <v>64.861999999999995</v>
      </c>
      <c r="EP21" s="36"/>
      <c r="EQ21" s="36"/>
      <c r="ER21" s="36">
        <f>VLOOKUP(ER2,Podklady!$AI$7:$AJ$200,2,0)</f>
        <v>1.6870000000000001</v>
      </c>
      <c r="ES21" s="36">
        <f>VLOOKUP(ES2,Podklady!$AI$7:$AJ$200,2,0)</f>
        <v>1.42</v>
      </c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>
        <f>VLOOKUP(FE2,Podklady!$AI$7:$AJ$200,2,0)</f>
        <v>0.48</v>
      </c>
      <c r="FF21" s="36"/>
      <c r="FG21" s="36"/>
      <c r="FH21" s="36"/>
      <c r="FI21" s="36"/>
      <c r="FJ21" s="36">
        <f>VLOOKUP(FJ2,Podklady!$AI$7:$AJ$200,2,0)</f>
        <v>587.61400000000003</v>
      </c>
      <c r="FK21" s="36"/>
      <c r="FL21" s="36">
        <f>VLOOKUP(FL2,Podklady!$AI$7:$AJ$200,2,0)</f>
        <v>77.86</v>
      </c>
      <c r="FM21" s="36"/>
      <c r="FN21" s="36"/>
      <c r="FO21" s="36"/>
      <c r="FP21" s="36"/>
      <c r="FQ21" s="36"/>
      <c r="FR21" s="36">
        <f>VLOOKUP(FR2,Podklady!$AI$7:$AJ$200,2,0)</f>
        <v>605.37</v>
      </c>
      <c r="FS21" s="36"/>
      <c r="FT21" s="36"/>
      <c r="FU21" s="36">
        <f>VLOOKUP(FU2,Podklady!$AI$7:$AJ$200,2,0)</f>
        <v>68.12</v>
      </c>
      <c r="FV21" s="36"/>
      <c r="FW21" s="36"/>
      <c r="FX21" s="36"/>
      <c r="FY21" s="36"/>
      <c r="FZ21" s="36">
        <f>VLOOKUP(FZ2,Podklady!$AI$7:$AJ$200,2,0)</f>
        <v>35.230000000000004</v>
      </c>
      <c r="GA21" s="36"/>
      <c r="GB21" s="36"/>
      <c r="GC21" s="36"/>
      <c r="GD21" s="36">
        <f>VLOOKUP(GD2,Podklady!$AI$7:$AJ$200,2,0)</f>
        <v>2E-3</v>
      </c>
      <c r="GE21" s="36"/>
      <c r="GF21" s="36">
        <f>VLOOKUP(GF2,Podklady!$AI$7:$AJ$200,2,0)</f>
        <v>0.34899999999999998</v>
      </c>
      <c r="GG21" s="36"/>
      <c r="GH21" s="36"/>
      <c r="GI21" s="36">
        <f>VLOOKUP(GI2,Podklady!$AI$7:$AJ$200,2,0)</f>
        <v>8.9999999999999993E-3</v>
      </c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>
        <f>VLOOKUP(HQ2,Podklady!$AI$7:$AJ$200,2,0)</f>
        <v>2.5999999999999999E-2</v>
      </c>
      <c r="HR21" s="36"/>
      <c r="HS21" s="36">
        <f>VLOOKUP(HS2,Podklady!$AI$7:$AJ$200,2,0)</f>
        <v>1.071</v>
      </c>
      <c r="HT21" s="36"/>
      <c r="HU21" s="36"/>
      <c r="HV21" s="36">
        <f>VLOOKUP(HV2,Podklady!$AI$7:$AJ$200,2,0)</f>
        <v>2.1000000000000001E-2</v>
      </c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>
        <f>VLOOKUP(JI2,Podklady!$AI$7:$AJ$200,2,0)</f>
        <v>4.9800000000000004</v>
      </c>
      <c r="JJ21" s="36"/>
      <c r="JK21" s="36">
        <f>VLOOKUP(JK2,Podklady!$AI$7:$AJ$200,2,0)</f>
        <v>53.38</v>
      </c>
      <c r="JL21" s="36"/>
      <c r="JM21" s="36"/>
      <c r="JN21" s="36">
        <f>VLOOKUP(JN2,Podklady!$AI$7:$AJ$200,2,0)</f>
        <v>2.62</v>
      </c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>
        <f>VLOOKUP(LA2,Podklady!$AI$7:$AJ$200,2,0)</f>
        <v>0.03</v>
      </c>
      <c r="LB21" s="36"/>
      <c r="LC21" s="36"/>
      <c r="LD21" s="36"/>
      <c r="LE21" s="36"/>
      <c r="LF21" s="36"/>
      <c r="LG21" s="36"/>
      <c r="LH21" s="36"/>
      <c r="LI21" s="36"/>
      <c r="LJ21" s="36"/>
    </row>
    <row r="22" spans="2:322" x14ac:dyDescent="0.25">
      <c r="B22" s="1" t="s">
        <v>18</v>
      </c>
      <c r="C22" s="2">
        <f t="shared" si="6"/>
        <v>930.1893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>
        <f>VLOOKUP(AR2,Podklady!$AK$7:$AL$200,2,0)</f>
        <v>34</v>
      </c>
      <c r="AS22" s="36">
        <f>VLOOKUP(AS2,Podklady!$AK$7:$AL$200,2,0)</f>
        <v>0.35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>
        <f>VLOOKUP(BG2,Podklady!$AK$7:$AL$200,2,0)</f>
        <v>29.200000000000003</v>
      </c>
      <c r="BH22" s="36"/>
      <c r="BI22" s="36">
        <f>VLOOKUP(BI2,Podklady!$AK$7:$AL$200,2,0)</f>
        <v>1.6080000000000001</v>
      </c>
      <c r="BJ22" s="36">
        <f>VLOOKUP(BJ2,Podklady!$AK$7:$AL$200,2,0)</f>
        <v>0.03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f>VLOOKUP(CB2,Podklady!$AK$7:$AL$200,2,0)</f>
        <v>0.23</v>
      </c>
      <c r="CC22" s="36"/>
      <c r="CD22" s="36"/>
      <c r="CE22" s="36">
        <f>VLOOKUP(CE2,Podklady!$AK$7:$AL$200,2,0)</f>
        <v>0.38999999999999996</v>
      </c>
      <c r="CF22" s="36"/>
      <c r="CG22" s="36"/>
      <c r="CH22" s="36"/>
      <c r="CI22" s="36"/>
      <c r="CJ22" s="36">
        <f>VLOOKUP(CJ2,Podklady!$AK$7:$AL$200,2,0)</f>
        <v>0.96499999999999997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>
        <f>VLOOKUP(CY2,Podklady!$AK$7:$AL$200,2,0)</f>
        <v>0.21000000000000002</v>
      </c>
      <c r="CZ22" s="36"/>
      <c r="DA22" s="36">
        <f>VLOOKUP(DA2,Podklady!$AK$7:$AL$200,2,0)</f>
        <v>0.73</v>
      </c>
      <c r="DB22" s="36">
        <f>VLOOKUP(DB2,Podklady!$AK$7:$AL$200,2,0)</f>
        <v>1.1400000000000001</v>
      </c>
      <c r="DC22" s="36"/>
      <c r="DD22" s="36"/>
      <c r="DE22" s="36"/>
      <c r="DF22" s="36"/>
      <c r="DG22" s="36">
        <f>VLOOKUP(DG2,Podklady!$AK$7:$AL$200,2,0)</f>
        <v>0.45669999999999999</v>
      </c>
      <c r="DH22" s="36"/>
      <c r="DI22" s="36"/>
      <c r="DJ22" s="36"/>
      <c r="DK22" s="36"/>
      <c r="DL22" s="36"/>
      <c r="DM22" s="36"/>
      <c r="DN22" s="36"/>
      <c r="DO22" s="36">
        <f>VLOOKUP(DO2,Podklady!$AK$7:$AL$200,2,0)</f>
        <v>1.2999999999999999E-2</v>
      </c>
      <c r="DP22" s="36"/>
      <c r="DQ22" s="36"/>
      <c r="DR22" s="36"/>
      <c r="DS22" s="36"/>
      <c r="DT22" s="36"/>
      <c r="DU22" s="36"/>
      <c r="DV22" s="36">
        <f>VLOOKUP(DV2,Podklady!$AK$7:$AL$200,2,0)</f>
        <v>0.44</v>
      </c>
      <c r="DW22" s="36"/>
      <c r="DX22" s="36"/>
      <c r="DY22" s="36"/>
      <c r="DZ22" s="36"/>
      <c r="EA22" s="36"/>
      <c r="EB22" s="36"/>
      <c r="EC22" s="36">
        <f>VLOOKUP(EC2,Podklady!$AK$7:$AL$200,2,0)</f>
        <v>1.2</v>
      </c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>
        <f>VLOOKUP(EN2,Podklady!$AK$7:$AL$200,2,0)</f>
        <v>71.489999999999995</v>
      </c>
      <c r="EO22" s="36">
        <f>VLOOKUP(EO2,Podklady!$AK$7:$AL$200,2,0)</f>
        <v>40.557000000000002</v>
      </c>
      <c r="EP22" s="36"/>
      <c r="EQ22" s="36"/>
      <c r="ER22" s="36">
        <f>VLOOKUP(ER2,Podklady!$AK$7:$AL$200,2,0)</f>
        <v>1.054</v>
      </c>
      <c r="ES22" s="36"/>
      <c r="ET22" s="36"/>
      <c r="EU22" s="36"/>
      <c r="EV22" s="36"/>
      <c r="EW22" s="36"/>
      <c r="EX22" s="36"/>
      <c r="EY22" s="36"/>
      <c r="EZ22" s="36">
        <f>VLOOKUP(EZ2,Podklady!$AK$7:$AL$200,2,0)</f>
        <v>26.886800000000001</v>
      </c>
      <c r="FA22" s="36"/>
      <c r="FB22" s="36"/>
      <c r="FC22" s="36"/>
      <c r="FD22" s="36"/>
      <c r="FE22" s="36">
        <f>VLOOKUP(FE2,Podklady!$AK$7:$AL$200,2,0)</f>
        <v>0.66</v>
      </c>
      <c r="FF22" s="36"/>
      <c r="FG22" s="36"/>
      <c r="FH22" s="36"/>
      <c r="FI22" s="36"/>
      <c r="FJ22" s="36">
        <f>VLOOKUP(FJ2,Podklady!$AK$7:$AL$200,2,0)</f>
        <v>388.00399999999991</v>
      </c>
      <c r="FK22" s="36"/>
      <c r="FL22" s="36"/>
      <c r="FM22" s="36"/>
      <c r="FN22" s="36"/>
      <c r="FO22" s="36"/>
      <c r="FP22" s="36"/>
      <c r="FQ22" s="36"/>
      <c r="FR22" s="36">
        <f>VLOOKUP(FR2,Podklady!$AK$7:$AL$200,2,0)</f>
        <v>240.71</v>
      </c>
      <c r="FS22" s="36"/>
      <c r="FT22" s="36"/>
      <c r="FU22" s="36">
        <f>VLOOKUP(FU2,Podklady!$AK$7:$AL$200,2,0)</f>
        <v>31.1</v>
      </c>
      <c r="FV22" s="36"/>
      <c r="FW22" s="36"/>
      <c r="FX22" s="36"/>
      <c r="FY22" s="36"/>
      <c r="FZ22" s="36">
        <f>VLOOKUP(FZ2,Podklady!$AK$7:$AL$200,2,0)</f>
        <v>16.57</v>
      </c>
      <c r="GA22" s="36"/>
      <c r="GB22" s="36"/>
      <c r="GC22" s="36"/>
      <c r="GD22" s="36">
        <f>VLOOKUP(GD2,Podklady!$AK$7:$AL$200,2,0)</f>
        <v>0.16139999999999999</v>
      </c>
      <c r="GE22" s="36"/>
      <c r="GF22" s="36"/>
      <c r="GG22" s="36"/>
      <c r="GH22" s="36"/>
      <c r="GI22" s="36"/>
      <c r="GJ22" s="36"/>
      <c r="GK22" s="36">
        <f>VLOOKUP(GK2,Podklady!$AK$7:$AL$200,2,0)</f>
        <v>0.65390000000000004</v>
      </c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>
        <f>VLOOKUP(GZ2,Podklady!$AK$7:$AL$200,2,0)</f>
        <v>3.5200000000000002E-2</v>
      </c>
      <c r="HA22" s="36"/>
      <c r="HB22" s="36"/>
      <c r="HC22" s="36"/>
      <c r="HD22" s="36"/>
      <c r="HE22" s="36"/>
      <c r="HF22" s="36"/>
      <c r="HG22" s="36"/>
      <c r="HH22" s="36"/>
      <c r="HI22" s="36">
        <f>VLOOKUP(HI2,Podklady!$AK$7:$AL$200,2,0)</f>
        <v>7.0000000000000001E-3</v>
      </c>
      <c r="HJ22" s="36">
        <f>VLOOKUP(HJ2,Podklady!$AK$7:$AL$200,2,0)</f>
        <v>0.17030000000000001</v>
      </c>
      <c r="HK22" s="36"/>
      <c r="HL22" s="36">
        <f>VLOOKUP(HL2,Podklady!$AK$7:$AL$200,2,0)</f>
        <v>2.5999999999999999E-3</v>
      </c>
      <c r="HM22" s="36"/>
      <c r="HN22" s="36"/>
      <c r="HO22" s="36"/>
      <c r="HP22" s="36"/>
      <c r="HQ22" s="36">
        <f>VLOOKUP(HQ2,Podklady!$AK$7:$AL$200,2,0)</f>
        <v>0.55720000000000003</v>
      </c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>
        <f>VLOOKUP(IC2,Podklady!$AK$7:$AL$200,2,0)</f>
        <v>1.944</v>
      </c>
      <c r="ID22" s="36"/>
      <c r="IE22" s="36"/>
      <c r="IF22" s="36"/>
      <c r="IG22" s="36"/>
      <c r="IH22" s="36"/>
      <c r="II22" s="36"/>
      <c r="IJ22" s="36"/>
      <c r="IK22" s="36"/>
      <c r="IL22" s="36"/>
      <c r="IM22" s="36">
        <f>VLOOKUP(IM2,Podklady!$AK$7:$AL$200,2,0)</f>
        <v>1.2200000000000001E-2</v>
      </c>
      <c r="IN22" s="36"/>
      <c r="IO22" s="36"/>
      <c r="IP22" s="36"/>
      <c r="IQ22" s="36"/>
      <c r="IR22" s="36"/>
      <c r="IS22" s="36">
        <f>VLOOKUP(IS2,Podklady!$AK$7:$AL$200,2,0)</f>
        <v>0.19</v>
      </c>
      <c r="IT22" s="36">
        <f>VLOOKUP(IT2,Podklady!$AK$7:$AL$200,2,0)</f>
        <v>1E-3</v>
      </c>
      <c r="IU22" s="36"/>
      <c r="IV22" s="36"/>
      <c r="IW22" s="36"/>
      <c r="IX22" s="36">
        <f>VLOOKUP(IX2,Podklady!$AK$7:$AL$200,2,0)</f>
        <v>0.53659999999999997</v>
      </c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>
        <f>VLOOKUP(JI2,Podklady!$AK$7:$AL$200,2,0)</f>
        <v>22.023</v>
      </c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>
        <f>VLOOKUP(JZ2,Podklady!$AK$7:$AL$200,2,0)</f>
        <v>1.621</v>
      </c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>
        <f>VLOOKUP(KM2,Podklady!$AK$7:$AL$200,2,0)</f>
        <v>7.21</v>
      </c>
      <c r="KN22" s="36">
        <f>VLOOKUP(KN2,Podklady!$AK$7:$AL$200,2,0)</f>
        <v>4.2999999999999997E-2</v>
      </c>
      <c r="KO22" s="36"/>
      <c r="KP22" s="36"/>
      <c r="KQ22" s="36"/>
      <c r="KR22" s="36">
        <f>VLOOKUP(KR2,Podklady!$AK$7:$AL$200,2,0)</f>
        <v>6.2423000000000002</v>
      </c>
      <c r="KS22" s="36">
        <f>VLOOKUP(KS2,Podklady!$AK$7:$AL$200,2,0)</f>
        <v>8.3500000000000005E-2</v>
      </c>
      <c r="KT22" s="36"/>
      <c r="KU22" s="36"/>
      <c r="KV22" s="36"/>
      <c r="KW22" s="36"/>
      <c r="KX22" s="36"/>
      <c r="KY22" s="36"/>
      <c r="KZ22" s="36"/>
      <c r="LA22" s="36">
        <f>VLOOKUP(LA2,Podklady!$AK$7:$AL$200,2,0)</f>
        <v>0.69299999999999995</v>
      </c>
      <c r="LB22" s="36"/>
      <c r="LC22" s="36"/>
      <c r="LD22" s="36"/>
      <c r="LE22" s="36"/>
      <c r="LF22" s="36"/>
      <c r="LG22" s="36"/>
      <c r="LH22" s="36"/>
      <c r="LI22" s="36"/>
      <c r="LJ22" s="36">
        <f>VLOOKUP(LJ2,Podklady!$AK$7:$AL$200,2,0)</f>
        <v>7.6E-3</v>
      </c>
    </row>
    <row r="23" spans="2:322" x14ac:dyDescent="0.25">
      <c r="B23" s="1" t="s">
        <v>19</v>
      </c>
      <c r="C23" s="2">
        <f t="shared" si="6"/>
        <v>1315.9119999999996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>
        <f>VLOOKUP(AK2,Podklady!$AM$7:$AN$200,2,0)</f>
        <v>19.46</v>
      </c>
      <c r="AL23" s="36"/>
      <c r="AM23" s="36"/>
      <c r="AN23" s="36"/>
      <c r="AO23" s="36">
        <f>VLOOKUP(AO2,Podklady!$AM$7:$AN$200,2,0)</f>
        <v>45</v>
      </c>
      <c r="AP23" s="36"/>
      <c r="AQ23" s="36"/>
      <c r="AR23" s="36">
        <f>VLOOKUP(AR2,Podklady!$AM$7:$AN$200,2,0)</f>
        <v>43.088000000000001</v>
      </c>
      <c r="AS23" s="36">
        <f>VLOOKUP(AS2,Podklady!$AM$7:$AN$200,2,0)</f>
        <v>1.84</v>
      </c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>
        <f>VLOOKUP(BG2,Podklady!$AM$7:$AN$200,2,0)</f>
        <v>23.37</v>
      </c>
      <c r="BH23" s="36"/>
      <c r="BI23" s="36">
        <f>VLOOKUP(BI2,Podklady!$AM$7:$AN$200,2,0)</f>
        <v>1.581</v>
      </c>
      <c r="BJ23" s="36">
        <f>VLOOKUP(BJ2,Podklady!$AM$7:$AN$200,2,0)</f>
        <v>0.22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>
        <f>VLOOKUP(CA2,Podklady!$AM$7:$AN$200,2,0)</f>
        <v>2.67</v>
      </c>
      <c r="CB23" s="36"/>
      <c r="CC23" s="36"/>
      <c r="CD23" s="36"/>
      <c r="CE23" s="36"/>
      <c r="CF23" s="36"/>
      <c r="CG23" s="36"/>
      <c r="CH23" s="36"/>
      <c r="CI23" s="36"/>
      <c r="CJ23" s="36">
        <f>VLOOKUP(CJ2,Podklady!$AM$7:$AN$200,2,0)</f>
        <v>2.6449999999999996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>
        <f>VLOOKUP(CY2,Podklady!$AM$7:$AN$200,2,0)</f>
        <v>0.82000000000000006</v>
      </c>
      <c r="CZ23" s="36"/>
      <c r="DA23" s="36"/>
      <c r="DB23" s="36"/>
      <c r="DC23" s="36"/>
      <c r="DD23" s="36"/>
      <c r="DE23" s="36"/>
      <c r="DF23" s="36"/>
      <c r="DG23" s="36">
        <f>VLOOKUP(DG2,Podklady!$AM$7:$AN$200,2,0)</f>
        <v>0.112</v>
      </c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>
        <f>VLOOKUP(DV2,Podklady!$AM$7:$AN$200,2,0)</f>
        <v>1.33</v>
      </c>
      <c r="DW23" s="36"/>
      <c r="DX23" s="36"/>
      <c r="DY23" s="36"/>
      <c r="DZ23" s="36"/>
      <c r="EA23" s="36"/>
      <c r="EB23" s="36"/>
      <c r="EC23" s="36">
        <f>VLOOKUP(EC2,Podklady!$AM$7:$AN$200,2,0)</f>
        <v>2.78</v>
      </c>
      <c r="ED23" s="36"/>
      <c r="EE23" s="36"/>
      <c r="EF23" s="36"/>
      <c r="EG23" s="36"/>
      <c r="EH23" s="36"/>
      <c r="EI23" s="36"/>
      <c r="EJ23" s="36"/>
      <c r="EK23" s="36"/>
      <c r="EL23" s="36">
        <f>VLOOKUP(EL2,Podklady!$AM$7:$AN$200,2,0)</f>
        <v>25.7</v>
      </c>
      <c r="EM23" s="36"/>
      <c r="EN23" s="36"/>
      <c r="EO23" s="36">
        <f>VLOOKUP(EO2,Podklady!$AM$7:$AN$200,2,0)</f>
        <v>39.890999999999998</v>
      </c>
      <c r="EP23" s="36"/>
      <c r="EQ23" s="36">
        <f>VLOOKUP(EQ2,Podklady!$AM$7:$AN$200,2,0)</f>
        <v>0.68</v>
      </c>
      <c r="ER23" s="36">
        <f>VLOOKUP(ER2,Podklady!$AM$7:$AN$200,2,0)</f>
        <v>1.038</v>
      </c>
      <c r="ES23" s="36">
        <f>VLOOKUP(ES2,Podklady!$AM$7:$AN$200,2,0)</f>
        <v>1.6</v>
      </c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>
        <f>VLOOKUP(FJ2,Podklady!$AM$7:$AN$200,2,0)</f>
        <v>412.40999999999997</v>
      </c>
      <c r="FK23" s="36"/>
      <c r="FL23" s="36"/>
      <c r="FM23" s="36"/>
      <c r="FN23" s="36"/>
      <c r="FO23" s="36"/>
      <c r="FP23" s="36"/>
      <c r="FQ23" s="36"/>
      <c r="FR23" s="36">
        <f>VLOOKUP(FR2,Podklady!$AM$7:$AN$200,2,0)</f>
        <v>263.31</v>
      </c>
      <c r="FS23" s="36"/>
      <c r="FT23" s="36"/>
      <c r="FU23" s="36">
        <f>VLOOKUP(FU2,Podklady!$AM$7:$AN$200,2,0)</f>
        <v>77.66</v>
      </c>
      <c r="FV23" s="36"/>
      <c r="FW23" s="36"/>
      <c r="FX23" s="36"/>
      <c r="FY23" s="36"/>
      <c r="FZ23" s="36">
        <f>VLOOKUP(FZ2,Podklady!$AM$7:$AN$200,2,0)</f>
        <v>269.69</v>
      </c>
      <c r="GA23" s="36"/>
      <c r="GB23" s="36"/>
      <c r="GC23" s="36"/>
      <c r="GD23" s="36">
        <f>VLOOKUP(GD2,Podklady!$AM$7:$AN$200,2,0)</f>
        <v>4.4999999999999997E-3</v>
      </c>
      <c r="GE23" s="36"/>
      <c r="GF23" s="36">
        <f>VLOOKUP(GF2,Podklady!$AM$7:$AN$200,2,0)</f>
        <v>0.2</v>
      </c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>
        <f>VLOOKUP(GV2,Podklady!$AM$7:$AN$39,2,0)</f>
        <v>0.03</v>
      </c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>
        <f>VLOOKUP(HS2,Podklady!$AM$7:$AN$200,2,0)</f>
        <v>3.0000000000000001E-3</v>
      </c>
      <c r="HT23" s="36"/>
      <c r="HU23" s="36"/>
      <c r="HV23" s="36"/>
      <c r="HW23" s="36"/>
      <c r="HX23" s="36">
        <f>VLOOKUP(HX2,Podklady!$AM$7:$AN$200,2,0)</f>
        <v>2.3E-2</v>
      </c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>
        <f>VLOOKUP(II2,Podklady!$AM$7:$AN$200,2,0)</f>
        <v>0.83799999999999997</v>
      </c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>
        <f>VLOOKUP(JI2,Podklady!$AM$7:$AN$200,2,0)</f>
        <v>2.5485000000000002</v>
      </c>
      <c r="JJ23" s="36"/>
      <c r="JK23" s="36">
        <f>VLOOKUP(JK2,Podklady!$AM$7:$AN$200,2,0)</f>
        <v>0.98</v>
      </c>
      <c r="JL23" s="36"/>
      <c r="JM23" s="36"/>
      <c r="JN23" s="36"/>
      <c r="JO23" s="36"/>
      <c r="JP23" s="36"/>
      <c r="JQ23" s="36"/>
      <c r="JR23" s="36"/>
      <c r="JS23" s="36"/>
      <c r="JT23" s="36">
        <f>VLOOKUP(JT2,Podklady!$AM$7:$AN$200,2,0)</f>
        <v>6.61</v>
      </c>
      <c r="JU23" s="36">
        <f>VLOOKUP(JU2,Podklady!$AM$7:$AN$200,2,0)</f>
        <v>65.78</v>
      </c>
      <c r="JV23" s="36"/>
      <c r="JW23" s="36"/>
      <c r="JX23" s="36"/>
      <c r="JY23" s="36"/>
      <c r="JZ23" s="36"/>
      <c r="KA23" s="36"/>
      <c r="KB23" s="36"/>
      <c r="KC23" s="36"/>
      <c r="KD23" s="36"/>
      <c r="KE23" s="36">
        <f>VLOOKUP(KE2,Podklady!$AM$7:$AN$200,2,0)</f>
        <v>2</v>
      </c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</row>
    <row r="24" spans="2:322" x14ac:dyDescent="0.25">
      <c r="B24" s="1" t="s">
        <v>20</v>
      </c>
      <c r="C24" s="2">
        <f t="shared" si="6"/>
        <v>1098.7804000000001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>
        <f>VLOOKUP(AR2,Podklady!$AO$7:$AP$200,2,0)</f>
        <v>35.040000000000006</v>
      </c>
      <c r="AS24" s="36">
        <f>VLOOKUP(AS2,Podklady!$AO$7:$AP$200,2,0)</f>
        <v>1.0999999999999999E-2</v>
      </c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>
        <f>VLOOKUP(BE2,Podklady!$AO$7:$AP$200,2,0)</f>
        <v>4.4800000000000004</v>
      </c>
      <c r="BF24" s="36"/>
      <c r="BG24" s="36">
        <f>VLOOKUP(BG2,Podklady!$AO$7:$AP$200,2,0)</f>
        <v>25.54</v>
      </c>
      <c r="BH24" s="36"/>
      <c r="BI24" s="36">
        <f>VLOOKUP(BI2,Podklady!$AO$7:$AP$200,2,0)</f>
        <v>2.004</v>
      </c>
      <c r="BJ24" s="36">
        <f>VLOOKUP(BJ2,Podklady!$AO$7:$AP$200,2,0)</f>
        <v>0.01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50">
        <f>VLOOKUP(BW2,Podklady!$AO$7:$AP$200,2,0)</f>
        <v>0.52600000000000002</v>
      </c>
      <c r="BX24" s="36"/>
      <c r="BY24" s="36"/>
      <c r="BZ24" s="36"/>
      <c r="CA24" s="36"/>
      <c r="CB24" s="36">
        <f>VLOOKUP(CB2,Podklady!$AO$7:$AP$200,2,0)</f>
        <v>6.0000000000000005E-2</v>
      </c>
      <c r="CC24" s="36"/>
      <c r="CD24" s="36"/>
      <c r="CE24" s="36">
        <f>VLOOKUP(CE2,Podklady!$AO$7:$AP$200,2,0)</f>
        <v>9.9999999999999992E-2</v>
      </c>
      <c r="CF24" s="36"/>
      <c r="CG24" s="36"/>
      <c r="CH24" s="36"/>
      <c r="CI24" s="36"/>
      <c r="CJ24" s="36">
        <f>VLOOKUP(CJ2,Podklady!$AO$7:$AP$200,2,0)</f>
        <v>0.86</v>
      </c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>
        <f>VLOOKUP(CY2,Podklady!$AO$7:$AP$200,2,0)</f>
        <v>0.08</v>
      </c>
      <c r="CZ24" s="36"/>
      <c r="DA24" s="36">
        <f>VLOOKUP(DA2,Podklady!$AO$7:$AP$200,2,0)</f>
        <v>0.30000000000000004</v>
      </c>
      <c r="DB24" s="36">
        <f>VLOOKUP(DB2,Podklady!$AO$7:$AP$200,2,0)</f>
        <v>0.2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>
        <f>VLOOKUP(DV2,Podklady!$AO$7:$AP$200,2,0)</f>
        <v>0.495</v>
      </c>
      <c r="DW24" s="36"/>
      <c r="DX24" s="36"/>
      <c r="DY24" s="36"/>
      <c r="DZ24" s="36"/>
      <c r="EA24" s="36"/>
      <c r="EB24" s="36"/>
      <c r="EC24" s="36">
        <f>VLOOKUP(EC2,Podklady!$AO$7:$AP$200,2,0)</f>
        <v>1.429</v>
      </c>
      <c r="ED24" s="36"/>
      <c r="EE24" s="36"/>
      <c r="EF24" s="36"/>
      <c r="EG24" s="36"/>
      <c r="EH24" s="36"/>
      <c r="EI24" s="36"/>
      <c r="EJ24" s="36"/>
      <c r="EK24" s="36"/>
      <c r="EL24" s="36">
        <f>VLOOKUP(EL2,Podklady!$AO$7:$AP$200,2,0)</f>
        <v>7.56</v>
      </c>
      <c r="EM24" s="36"/>
      <c r="EN24" s="36"/>
      <c r="EO24" s="36">
        <f>VLOOKUP(EO2,Podklady!$AO$7:$AP$200,2,0)</f>
        <v>50.558</v>
      </c>
      <c r="EP24" s="36"/>
      <c r="EQ24" s="36"/>
      <c r="ER24" s="36">
        <f>VLOOKUP(ER2,Podklady!$AO$7:$AP$200,2,0)</f>
        <v>1.3149999999999999</v>
      </c>
      <c r="ES24" s="36">
        <f>VLOOKUP(ES2,Podklady!$AO$7:$AP$200,2,0)</f>
        <v>0.47</v>
      </c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>
        <f>VLOOKUP(FJ2,Podklady!$AO$7:$AP$200,2,0)</f>
        <v>271.15999999999991</v>
      </c>
      <c r="FK24" s="36"/>
      <c r="FL24" s="36"/>
      <c r="FM24" s="36"/>
      <c r="FN24" s="36">
        <f>VLOOKUP(FN2,Podklady!$AO$7:$AP$200,2,0)</f>
        <v>145</v>
      </c>
      <c r="FO24" s="36"/>
      <c r="FP24" s="36"/>
      <c r="FQ24" s="36"/>
      <c r="FR24" s="36">
        <f>VLOOKUP(FR2,Podklady!$AO$7:$AP$200,2,0)</f>
        <v>330.77000000000004</v>
      </c>
      <c r="FS24" s="36"/>
      <c r="FT24" s="36"/>
      <c r="FU24" s="36">
        <f>VLOOKUP(FU2,Podklady!$AO$7:$AP$200,2,0)</f>
        <v>63.220000000000006</v>
      </c>
      <c r="FV24" s="36"/>
      <c r="FW24" s="36"/>
      <c r="FX24" s="36"/>
      <c r="FY24" s="36"/>
      <c r="FZ24" s="36">
        <f>VLOOKUP(FZ2,Podklady!$AO$7:$AP$200,2,0)</f>
        <v>99.62</v>
      </c>
      <c r="GA24" s="36"/>
      <c r="GB24" s="36"/>
      <c r="GC24" s="36"/>
      <c r="GD24" s="36">
        <f>VLOOKUP(GD2,Podklady!$AO$7:$AP$200,2,0)</f>
        <v>2.7799999999999998E-2</v>
      </c>
      <c r="GE24" s="36"/>
      <c r="GF24" s="36"/>
      <c r="GG24" s="36"/>
      <c r="GH24" s="36"/>
      <c r="GI24" s="36"/>
      <c r="GJ24" s="36"/>
      <c r="GK24" s="36">
        <f>VLOOKUP(GK2,Podklady!$AO$7:$AP$200,2,0)</f>
        <v>1.4500000000000001E-2</v>
      </c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>
        <f>VLOOKUP(GV2,Podklady!$AO$7:$AP$200,2,0)</f>
        <v>1.0945</v>
      </c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>
        <f>VLOOKUP(HX2,Podklady!$AO$7:$AP$200,2,0)</f>
        <v>1.5E-3</v>
      </c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>
        <f>VLOOKUP(II2,Podklady!$AO$7:$AP$200,2,0)</f>
        <v>2.1665000000000001</v>
      </c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>
        <f>VLOOKUP(JI2,Podklady!$AO$7:$AP$200,2,0)</f>
        <v>1.5</v>
      </c>
      <c r="JJ24" s="36"/>
      <c r="JK24" s="36"/>
      <c r="JL24" s="36"/>
      <c r="JM24" s="36">
        <f>VLOOKUP(JM2,Podklady!$AO$7:$AP$200,2,0)</f>
        <v>0.67</v>
      </c>
      <c r="JN24" s="36"/>
      <c r="JO24" s="36"/>
      <c r="JP24" s="36"/>
      <c r="JQ24" s="36"/>
      <c r="JR24" s="36"/>
      <c r="JS24" s="36">
        <f>VLOOKUP(JS2,Podklady!$AO$7:$AP$200,2,0)</f>
        <v>0.77</v>
      </c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>
        <f>VLOOKUP(KE2,Podklady!$AO$7:$AP$200,2,0)</f>
        <v>51.185000000000002</v>
      </c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>
        <f>VLOOKUP(KP2,Podklady!$AO$7:$AP$200,2,0)</f>
        <v>0.26</v>
      </c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>
        <f>VLOOKUP(LC2,Podklady!$AO$7:$AP$200,2,0)</f>
        <v>0.28260000000000002</v>
      </c>
      <c r="LD24" s="36"/>
      <c r="LE24" s="36"/>
      <c r="LF24" s="36"/>
      <c r="LG24" s="36"/>
      <c r="LH24" s="36"/>
      <c r="LI24" s="36"/>
      <c r="LJ24" s="36"/>
    </row>
    <row r="25" spans="2:322" x14ac:dyDescent="0.25">
      <c r="B25" s="1" t="s">
        <v>21</v>
      </c>
      <c r="C25" s="2">
        <f t="shared" si="6"/>
        <v>507.23070000000007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>
        <f>VLOOKUP(AE2,Podklady!$AQ$7:$AR$200,2,0)</f>
        <v>1.6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>
        <f>VLOOKUP(AP2,Podklady!$AQ$7:$AR$200,2,0)</f>
        <v>10.32</v>
      </c>
      <c r="AQ25" s="36"/>
      <c r="AR25" s="36">
        <f>VLOOKUP(AR2,Podklady!$AQ$7:$AR$200,2,0)</f>
        <v>19.559999999999999</v>
      </c>
      <c r="AS25" s="36">
        <f>VLOOKUP(AS2,Podklady!$AQ$7:$AR$200,2,0)</f>
        <v>0.42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>
        <f>VLOOKUP(BG2,Podklady!$AQ$7:$AR$200,2,0)</f>
        <v>9.08</v>
      </c>
      <c r="BH25" s="36"/>
      <c r="BI25" s="36">
        <f>VLOOKUP(BI2,Podklady!$AQ$7:$AR$200,2,0)</f>
        <v>0.84</v>
      </c>
      <c r="BJ25" s="36">
        <f>VLOOKUP(BJ2,Podklady!$AQ$7:$AR$200,2,0)</f>
        <v>7.0000000000000007E-2</v>
      </c>
      <c r="BK25" s="36"/>
      <c r="BL25" s="36"/>
      <c r="BM25" s="36"/>
      <c r="BN25" s="36"/>
      <c r="BO25" s="50">
        <f>VLOOKUP(BO2,Podklady!$AQ$7:$AR$200,2,0)</f>
        <v>0.20699999999999999</v>
      </c>
      <c r="BP25" s="36"/>
      <c r="BQ25" s="36"/>
      <c r="BR25" s="36"/>
      <c r="BS25" s="36"/>
      <c r="BT25" s="36"/>
      <c r="BU25" s="36"/>
      <c r="BV25" s="36"/>
      <c r="BW25" s="36"/>
      <c r="BX25" s="36"/>
      <c r="BY25" s="36">
        <f>VLOOKUP(BY2,Podklady!$AQ$7:$AR$200,2,0)</f>
        <v>2.76</v>
      </c>
      <c r="BZ25" s="36"/>
      <c r="CA25" s="36"/>
      <c r="CB25" s="36">
        <f>VLOOKUP(CB2,Podklady!$AQ$7:$AR$200,2,0)</f>
        <v>0.1</v>
      </c>
      <c r="CC25" s="36"/>
      <c r="CD25" s="36"/>
      <c r="CE25" s="36">
        <f>VLOOKUP(CE2,Podklady!$AQ$7:$AR$200,2,0)</f>
        <v>9.5000000000000001E-2</v>
      </c>
      <c r="CF25" s="36"/>
      <c r="CG25" s="36"/>
      <c r="CH25" s="36"/>
      <c r="CI25" s="36"/>
      <c r="CJ25" s="36">
        <f>VLOOKUP(CJ2,Podklady!$AQ$7:$AR$200,2,0)</f>
        <v>0.51500000000000001</v>
      </c>
      <c r="CK25" s="36"/>
      <c r="CL25" s="36"/>
      <c r="CM25" s="36"/>
      <c r="CN25" s="36"/>
      <c r="CO25" s="36">
        <f>VLOOKUP(CO2,Podklady!$AQ$7:$AR$200,2,0)</f>
        <v>3.2000000000000001E-2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>
        <f>VLOOKUP(CY2,Podklady!$AQ$7:$AR$200,2,0)</f>
        <v>0.12000000000000001</v>
      </c>
      <c r="CZ25" s="36"/>
      <c r="DA25" s="36">
        <f>VLOOKUP(DA2,Podklady!$AQ$7:$AR$200,2,0)</f>
        <v>0.24000000000000002</v>
      </c>
      <c r="DB25" s="36">
        <f>VLOOKUP(DB2,Podklady!$AQ$7:$AR$200,2,0)</f>
        <v>0.21000000000000002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>
        <f>VLOOKUP(DV2,Podklady!$AQ$7:$AR$200,2,0)</f>
        <v>0.51</v>
      </c>
      <c r="DW25" s="36"/>
      <c r="DX25" s="36"/>
      <c r="DY25" s="36"/>
      <c r="DZ25" s="36"/>
      <c r="EA25" s="36"/>
      <c r="EB25" s="36"/>
      <c r="EC25" s="36">
        <f>VLOOKUP(EC2,Podklady!$AQ$7:$AR$200,2,0)</f>
        <v>1.9</v>
      </c>
      <c r="ED25" s="36"/>
      <c r="EE25" s="36"/>
      <c r="EF25" s="36"/>
      <c r="EG25" s="36"/>
      <c r="EH25" s="36"/>
      <c r="EI25" s="36"/>
      <c r="EJ25" s="36"/>
      <c r="EK25" s="36"/>
      <c r="EL25" s="36">
        <f>VLOOKUP(EL2,Podklady!$AQ$7:$AR$200,2,0)</f>
        <v>1.7</v>
      </c>
      <c r="EM25" s="36"/>
      <c r="EN25" s="36"/>
      <c r="EO25" s="36">
        <f>VLOOKUP(EO2,Podklady!$AQ$7:$AR$200,2,0)</f>
        <v>21.189</v>
      </c>
      <c r="EP25" s="36"/>
      <c r="EQ25" s="36">
        <f>VLOOKUP(EQ2,Podklady!$AQ$7:$AR$200,2,0)</f>
        <v>0.26</v>
      </c>
      <c r="ER25" s="36">
        <f>VLOOKUP(ER2,Podklady!$AQ$7:$AR$200,2,0)</f>
        <v>0.55100000000000005</v>
      </c>
      <c r="ES25" s="36">
        <f>VLOOKUP(ES2,Podklady!$AQ$7:$AR$200,2,0)</f>
        <v>2.33</v>
      </c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>
        <f>VLOOKUP(FJ2,Podklady!$AQ$7:$AR$200,2,0)</f>
        <v>156.27000000000007</v>
      </c>
      <c r="FK25" s="36"/>
      <c r="FL25" s="36"/>
      <c r="FM25" s="36"/>
      <c r="FN25" s="36"/>
      <c r="FO25" s="36"/>
      <c r="FP25" s="36"/>
      <c r="FQ25" s="36"/>
      <c r="FR25" s="36">
        <f>VLOOKUP(FR2,Podklady!$AQ$7:$AR$200,2,0)</f>
        <v>140.71</v>
      </c>
      <c r="FS25" s="36"/>
      <c r="FT25" s="36"/>
      <c r="FU25" s="36">
        <f>VLOOKUP(FU2,Podklady!$AQ$7:$AR$200,2,0)</f>
        <v>24.06</v>
      </c>
      <c r="FV25" s="36"/>
      <c r="FW25" s="36"/>
      <c r="FX25" s="36"/>
      <c r="FY25" s="36"/>
      <c r="FZ25" s="36">
        <f>VLOOKUP(FZ2,Podklady!$AQ$7:$AR$200,2,0)</f>
        <v>27</v>
      </c>
      <c r="GA25" s="36"/>
      <c r="GB25" s="36"/>
      <c r="GC25" s="36"/>
      <c r="GD25" s="36"/>
      <c r="GE25" s="36"/>
      <c r="GF25" s="36">
        <f>VLOOKUP(GF2,Podklady!$AQ$7:$AR$200,2,0)</f>
        <v>2.3620000000000001</v>
      </c>
      <c r="GG25" s="36"/>
      <c r="GH25" s="36"/>
      <c r="GI25" s="36"/>
      <c r="GJ25" s="36"/>
      <c r="GK25" s="36">
        <f>VLOOKUP(GK2,Podklady!$AQ$7:$AR$200,2,0)</f>
        <v>4.9399999999999999E-2</v>
      </c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>
        <f>VLOOKUP(HS2,Podklady!$AQ$7:$AR$200,2,0)</f>
        <v>3.7959999999999998</v>
      </c>
      <c r="HT25" s="36"/>
      <c r="HU25" s="36"/>
      <c r="HV25" s="36"/>
      <c r="HW25" s="36"/>
      <c r="HX25" s="36">
        <f>VLOOKUP(HX2,Podklady!$AQ$7:$AR$200,2,0)</f>
        <v>3.8300000000000001E-2</v>
      </c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>
        <f>VLOOKUP(JI2,Podklady!$AQ$7:$AR$200,2,0)</f>
        <v>4.8070000000000004</v>
      </c>
      <c r="JJ25" s="36"/>
      <c r="JK25" s="36">
        <f>VLOOKUP(JK2,Podklady!$AQ$7:$AR$200,2,0)</f>
        <v>73.528999999999996</v>
      </c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</row>
    <row r="26" spans="2:322" x14ac:dyDescent="0.25">
      <c r="B26" s="1" t="s">
        <v>22</v>
      </c>
      <c r="C26" s="2">
        <f t="shared" si="6"/>
        <v>365.08500000000015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>
        <f>VLOOKUP(AR2,Podklady!$AS$7:$AT$200,2,0)</f>
        <v>9.1199999999999992</v>
      </c>
      <c r="AS26" s="36">
        <f>VLOOKUP(AS2,Podklady!$AS$7:$AT$200,2,0)</f>
        <v>0.4</v>
      </c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>
        <f>VLOOKUP(BG2,Podklady!$AS$7:$AT$200,2,0)</f>
        <v>10.68</v>
      </c>
      <c r="BH26" s="36"/>
      <c r="BI26" s="36">
        <f>VLOOKUP(BI2,Podklady!$AS$7:$AT$200,2,0)</f>
        <v>0.47399999999999998</v>
      </c>
      <c r="BJ26" s="36">
        <f>VLOOKUP(BJ2,Podklady!$AS$7:$AT$200,2,0)</f>
        <v>0.05</v>
      </c>
      <c r="BK26" s="36"/>
      <c r="BL26" s="36"/>
      <c r="BM26" s="36"/>
      <c r="BN26" s="36"/>
      <c r="BO26" s="36"/>
      <c r="BP26" s="36"/>
      <c r="BQ26" s="36"/>
      <c r="BR26" s="50">
        <f>VLOOKUP(BR2,Podklady!$AS$7:$AT$200,2,0)</f>
        <v>0.51900000000000002</v>
      </c>
      <c r="BS26" s="36"/>
      <c r="BT26" s="36"/>
      <c r="BU26" s="36"/>
      <c r="BV26" s="36"/>
      <c r="BW26" s="36"/>
      <c r="BX26" s="36">
        <f>VLOOKUP(BX2,Podklady!$AS$7:$AT$200,2,0)</f>
        <v>1.966</v>
      </c>
      <c r="BY26" s="36"/>
      <c r="BZ26" s="36"/>
      <c r="CA26" s="36"/>
      <c r="CB26" s="36">
        <f>VLOOKUP(CB2,Podklady!$AS$7:$AT$200,2,0)</f>
        <v>7.0000000000000007E-2</v>
      </c>
      <c r="CC26" s="36"/>
      <c r="CD26" s="36"/>
      <c r="CE26" s="36">
        <f>VLOOKUP(CE2,Podklady!$AS$7:$AT$200,2,0)</f>
        <v>0.05</v>
      </c>
      <c r="CF26" s="36"/>
      <c r="CG26" s="36"/>
      <c r="CH26" s="36"/>
      <c r="CI26" s="36"/>
      <c r="CJ26" s="36">
        <f>VLOOKUP(CJ2,Podklady!$AS$7:$AT$200,2,0)</f>
        <v>0.435</v>
      </c>
      <c r="CK26" s="36"/>
      <c r="CL26" s="36"/>
      <c r="CM26" s="36"/>
      <c r="CN26" s="36"/>
      <c r="CO26" s="36">
        <f>VLOOKUP(CO2,Podklady!$AS$7:$AT$200,2,0)</f>
        <v>0.03</v>
      </c>
      <c r="CP26" s="36"/>
      <c r="CQ26" s="36"/>
      <c r="CR26" s="36"/>
      <c r="CS26" s="36"/>
      <c r="CT26" s="36"/>
      <c r="CU26" s="36"/>
      <c r="CV26" s="36"/>
      <c r="CW26" s="36"/>
      <c r="CX26" s="36"/>
      <c r="CY26" s="36">
        <f>VLOOKUP(CY2,Podklady!$AS$7:$AT$200,2,0)</f>
        <v>0.04</v>
      </c>
      <c r="CZ26" s="36"/>
      <c r="DA26" s="36">
        <f>VLOOKUP(DA2,Podklady!$AS$7:$AT$200,2,0)</f>
        <v>0.2</v>
      </c>
      <c r="DB26" s="36">
        <f>VLOOKUP(DB2,Podklady!$AS$7:$AT$200,2,0)</f>
        <v>0.08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>
        <f>VLOOKUP(DV2,Podklady!$AS$7:$AT$200,2,0)</f>
        <v>0.14500000000000002</v>
      </c>
      <c r="DW26" s="36"/>
      <c r="DX26" s="36"/>
      <c r="DY26" s="36"/>
      <c r="DZ26" s="36"/>
      <c r="EA26" s="36"/>
      <c r="EB26" s="36"/>
      <c r="EC26" s="36">
        <f>VLOOKUP(EC2,Podklady!$AS$7:$AT$200,2,0)</f>
        <v>0.94299999999999995</v>
      </c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>
        <f>VLOOKUP(EO2,Podklady!$AS$7:$AT$200,2,0)</f>
        <v>11.955</v>
      </c>
      <c r="EP26" s="36"/>
      <c r="EQ26" s="36"/>
      <c r="ER26" s="36">
        <f>VLOOKUP(ER2,Podklady!$AS$7:$AT$200,2,0)</f>
        <v>0.311</v>
      </c>
      <c r="ES26" s="36">
        <f>VLOOKUP(ES2,Podklady!$AS$7:$AT$200,2,0)</f>
        <v>0.42</v>
      </c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>
        <f>VLOOKUP(FJ2,Podklady!$AS$7:$AT$200,2,0)</f>
        <v>193.87600000000006</v>
      </c>
      <c r="FK26" s="36"/>
      <c r="FL26" s="36"/>
      <c r="FM26" s="36"/>
      <c r="FN26" s="36"/>
      <c r="FO26" s="36"/>
      <c r="FP26" s="36"/>
      <c r="FQ26" s="36"/>
      <c r="FR26" s="36">
        <f>VLOOKUP(FR2,Podklady!$AS$7:$AT$200,2,0)</f>
        <v>77.410000000000011</v>
      </c>
      <c r="FS26" s="36"/>
      <c r="FT26" s="36"/>
      <c r="FU26" s="36">
        <f>VLOOKUP(FU2,Podklady!$AS$7:$AT$200,2,0)</f>
        <v>10.039999999999999</v>
      </c>
      <c r="FV26" s="36"/>
      <c r="FW26" s="36"/>
      <c r="FX26" s="36"/>
      <c r="FY26" s="36"/>
      <c r="FZ26" s="36"/>
      <c r="GA26" s="36"/>
      <c r="GB26" s="36"/>
      <c r="GC26" s="36"/>
      <c r="GD26" s="36">
        <f>VLOOKUP(GD2,Podklady!$AS$7:$AT$200,2,0)</f>
        <v>0.15570000000000001</v>
      </c>
      <c r="GE26" s="36"/>
      <c r="GF26" s="36">
        <f>VLOOKUP(GF2,Podklady!$AS$7:$AT$200,2,0)</f>
        <v>1.4330000000000001</v>
      </c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>
        <f>VLOOKUP(HB2,Podklady!$AS$7:$AT$200,2,0)</f>
        <v>0.2185</v>
      </c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>
        <f>VLOOKUP(HQ2,Podklady!$AS$7:$AT$200,2,0)</f>
        <v>0.22509999999999999</v>
      </c>
      <c r="HR26" s="36"/>
      <c r="HS26" s="36">
        <f>VLOOKUP(HS2,Podklady!$AS$7:$AT$200,2,0)</f>
        <v>1.62</v>
      </c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>
        <f>VLOOKUP(IO2,Podklady!$AS$7:$AT$200,2,0)</f>
        <v>0.10249999999999999</v>
      </c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>
        <f>VLOOKUP(JI2,Podklady!$AS$7:$AT$200,2,0)</f>
        <v>1.1772</v>
      </c>
      <c r="JJ26" s="36"/>
      <c r="JK26" s="36">
        <f>VLOOKUP(JK2,Podklady!$AS$7:$AT$200,2,0)</f>
        <v>31.962</v>
      </c>
      <c r="JL26" s="36"/>
      <c r="JM26" s="36"/>
      <c r="JN26" s="36">
        <f>VLOOKUP(JN2,Podklady!$AS$7:$AT$200,2,0)</f>
        <v>1.53</v>
      </c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>
        <f>VLOOKUP(KI2,Podklady!$AS$7:$AT$200,2,0)</f>
        <v>6.9169999999999998</v>
      </c>
      <c r="KJ26" s="36"/>
      <c r="KK26" s="36"/>
      <c r="KL26" s="36"/>
      <c r="KM26" s="36"/>
      <c r="KN26" s="36"/>
      <c r="KO26" s="36"/>
      <c r="KP26" s="36"/>
      <c r="KQ26" s="36"/>
      <c r="KR26" s="36">
        <f>VLOOKUP(KR2,Podklady!$AS$7:$AT$200,2,0)</f>
        <v>0.43</v>
      </c>
      <c r="KS26" s="36"/>
      <c r="KT26" s="36"/>
      <c r="KU26" s="36"/>
      <c r="KV26" s="36"/>
      <c r="KW26" s="36"/>
      <c r="KX26" s="36"/>
      <c r="KY26" s="36"/>
      <c r="KZ26" s="36">
        <f>VLOOKUP(KZ2,Podklady!$AS$7:$AT$200,2,0)</f>
        <v>0.1</v>
      </c>
      <c r="LA26" s="36"/>
      <c r="LB26" s="36"/>
      <c r="LC26" s="36"/>
      <c r="LD26" s="36"/>
      <c r="LE26" s="36"/>
      <c r="LF26" s="36"/>
      <c r="LG26" s="36"/>
      <c r="LH26" s="36"/>
      <c r="LI26" s="36"/>
      <c r="LJ26" s="36"/>
    </row>
    <row r="27" spans="2:322" x14ac:dyDescent="0.25">
      <c r="B27" s="1" t="s">
        <v>23</v>
      </c>
      <c r="C27" s="2">
        <f>SUM(D27:AAA27)</f>
        <v>600.27409999999986</v>
      </c>
      <c r="D27" s="36"/>
      <c r="E27" s="36"/>
      <c r="F27" s="36"/>
      <c r="G27" s="36"/>
      <c r="H27" s="36"/>
      <c r="I27" s="36"/>
      <c r="J27" s="36">
        <f>VLOOKUP(J2,Podklady!$AU$7:$AV$200,2,0)</f>
        <v>2.63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>
        <f>VLOOKUP(AR2,Podklady!$AU$7:$AV$200,2,0)</f>
        <v>29.72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>
        <f>VLOOKUP(BG2,Podklady!$AU$7:$AV$200,2,0)</f>
        <v>14.820000000000002</v>
      </c>
      <c r="BH27" s="36"/>
      <c r="BI27" s="36">
        <f>VLOOKUP(BI2,Podklady!$AU$7:$AV$200,2,0)</f>
        <v>0.95499999999999996</v>
      </c>
      <c r="BJ27" s="36">
        <f>VLOOKUP(BJ2,Podklady!$AU$7:$AV$200,2,0)</f>
        <v>1.4999999999999999E-2</v>
      </c>
      <c r="BK27" s="36"/>
      <c r="BL27" s="36"/>
      <c r="BM27" s="36"/>
      <c r="BN27" s="36"/>
      <c r="BO27" s="50">
        <f>VLOOKUP(BO2,Podklady!$AU$7:$AV$200,2,0)</f>
        <v>0.72</v>
      </c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>
        <f>VLOOKUP(CB2,Podklady!$AU$7:$AV$200,2,0)</f>
        <v>0.04</v>
      </c>
      <c r="CC27" s="36"/>
      <c r="CD27" s="36"/>
      <c r="CE27" s="36">
        <f>VLOOKUP(CE2,Podklady!$AU$7:$AV$200,2,0)</f>
        <v>0.05</v>
      </c>
      <c r="CF27" s="36"/>
      <c r="CG27" s="36"/>
      <c r="CH27" s="36"/>
      <c r="CI27" s="36"/>
      <c r="CJ27" s="36">
        <f>VLOOKUP(CJ2,Podklady!$AU$7:$AV$200,2,0)</f>
        <v>0.64</v>
      </c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>
        <f>VLOOKUP(CY2,Podklady!$AU$7:$AV$200,2,0)</f>
        <v>0.04</v>
      </c>
      <c r="CZ27" s="36"/>
      <c r="DA27" s="36">
        <f>VLOOKUP(DA2,Podklady!$AU$7:$AV$200,2,0)</f>
        <v>0.11000000000000001</v>
      </c>
      <c r="DB27" s="36">
        <f>VLOOKUP(DB2,Podklady!$AU$7:$AV$200,2,0)</f>
        <v>0.125</v>
      </c>
      <c r="DC27" s="36"/>
      <c r="DD27" s="36"/>
      <c r="DE27" s="36"/>
      <c r="DF27" s="36"/>
      <c r="DG27" s="36">
        <f>VLOOKUP(DG2,Podklady!$AU$7:$AV$200,2,0)</f>
        <v>0.1545</v>
      </c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>
        <f>VLOOKUP(DV2,Podklady!$AU$7:$AV$200,2,0)</f>
        <v>0.38500000000000001</v>
      </c>
      <c r="DW27" s="36"/>
      <c r="DX27" s="36"/>
      <c r="DY27" s="36"/>
      <c r="DZ27" s="36"/>
      <c r="EA27" s="36"/>
      <c r="EB27" s="36"/>
      <c r="EC27" s="36">
        <f>VLOOKUP(EC2,Podklady!$AU$7:$AV$200,2,0)</f>
        <v>1.0209999999999999</v>
      </c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>
        <f>VLOOKUP(EO2,Podklady!$AU$7:$AV$200,2,0)</f>
        <v>24.088999999999999</v>
      </c>
      <c r="EP27" s="36"/>
      <c r="EQ27" s="36"/>
      <c r="ER27" s="36">
        <f>VLOOKUP(ER2,Podklady!$AU$7:$AV$200,2,0)</f>
        <v>0.626</v>
      </c>
      <c r="ES27" s="36">
        <f>VLOOKUP(ES2,Podklady!$AU$7:$AV$200,2,0)</f>
        <v>1.585</v>
      </c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>
        <f>VLOOKUP(FJ2,Podklady!$AU$7:$AV$200,2,0)</f>
        <v>232.65999999999997</v>
      </c>
      <c r="FK27" s="36"/>
      <c r="FL27" s="36"/>
      <c r="FM27" s="36"/>
      <c r="FN27" s="36"/>
      <c r="FO27" s="36"/>
      <c r="FP27" s="36"/>
      <c r="FQ27" s="36"/>
      <c r="FR27" s="36"/>
      <c r="FS27" s="36">
        <f>VLOOKUP(FS2,Podklady!$AU$7:$AV$200,2,0)</f>
        <v>261.27999999999997</v>
      </c>
      <c r="FT27" s="36"/>
      <c r="FU27" s="36">
        <f>VLOOKUP(FU2,Podklady!$AU$7:$AV$200,2,0)</f>
        <v>20.240000000000002</v>
      </c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>
        <f>VLOOKUP(GF2,Podklady!$AU$7:$AV$200,2,0)</f>
        <v>0.26300000000000001</v>
      </c>
      <c r="GG27" s="36"/>
      <c r="GH27" s="36"/>
      <c r="GI27" s="36"/>
      <c r="GJ27" s="36"/>
      <c r="GK27" s="36">
        <f>VLOOKUP(GK2,Podklady!$AU$7:$AV$200,2,0)</f>
        <v>1.6500000000000001E-2</v>
      </c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>
        <f>VLOOKUP(HS2,Podklady!$AU$7:$AV$200,2,0)</f>
        <v>0.32700000000000001</v>
      </c>
      <c r="HT27" s="36"/>
      <c r="HU27" s="36"/>
      <c r="HV27" s="36"/>
      <c r="HW27" s="36"/>
      <c r="HX27" s="36">
        <f>VLOOKUP(HX2,Podklady!$AU$7:$AV$200,2,0)</f>
        <v>9.4999999999999998E-3</v>
      </c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>
        <f>VLOOKUP(II2,Podklady!$AU$7:$AV$200,2,0)</f>
        <v>2.5000000000000001E-2</v>
      </c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>
        <f>VLOOKUP(JK2,Podklady!$AU$7:$AV$200,2,0)</f>
        <v>2.6110000000000002</v>
      </c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>
        <f>VLOOKUP(KE2,Podklady!$AU$7:$AV$200,2,0)</f>
        <v>5.1166</v>
      </c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</row>
    <row r="28" spans="2:322" x14ac:dyDescent="0.25">
      <c r="B28" s="1" t="s">
        <v>24</v>
      </c>
      <c r="C28" s="2">
        <f t="shared" si="6"/>
        <v>484.18700000000007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>
        <f>VLOOKUP(AR2,Podklady!$AW$7:$AX$200,2,0)</f>
        <v>14.17</v>
      </c>
      <c r="AS28" s="36">
        <f>VLOOKUP(AS2,Podklady!$AW$7:$AX$200,2,0)</f>
        <v>0.46</v>
      </c>
      <c r="AT28" s="36"/>
      <c r="AU28" s="36"/>
      <c r="AV28" s="36">
        <f>VLOOKUP(AV2,Podklady!$AW$7:$AX$200,2,0)</f>
        <v>0.2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>
        <f>VLOOKUP(BG2,Podklady!$AW$7:$AX$200,2,0)</f>
        <v>13.299999999999999</v>
      </c>
      <c r="BH28" s="36"/>
      <c r="BI28" s="36">
        <f>VLOOKUP(BI2,Podklady!$AW$7:$AX$200,2,0)</f>
        <v>0.48399999999999999</v>
      </c>
      <c r="BJ28" s="36">
        <f>VLOOKUP(BJ2,Podklady!$AW$7:$AX$200,2,0)</f>
        <v>4.4999999999999998E-2</v>
      </c>
      <c r="BK28" s="50">
        <f>VLOOKUP(BK2,Podklady!$AW$7:$AX$200,2,0)</f>
        <v>15.837</v>
      </c>
      <c r="BL28" s="36"/>
      <c r="BM28" s="36"/>
      <c r="BN28" s="36"/>
      <c r="BO28" s="36"/>
      <c r="BP28" s="36"/>
      <c r="BQ28" s="36"/>
      <c r="BR28" s="50">
        <f>VLOOKUP(BR2,Podklady!$AW$7:$AX$200,2,0)</f>
        <v>0.65400000000000003</v>
      </c>
      <c r="BS28" s="36"/>
      <c r="BT28" s="36"/>
      <c r="BU28" s="36"/>
      <c r="BV28" s="36"/>
      <c r="BW28" s="36"/>
      <c r="BX28" s="36">
        <f>VLOOKUP(BX2,Podklady!$AW$7:$AX$200,2,0)</f>
        <v>1.8220000000000001</v>
      </c>
      <c r="BY28" s="36"/>
      <c r="BZ28" s="36"/>
      <c r="CA28" s="36"/>
      <c r="CB28" s="36">
        <f>VLOOKUP(CB2,Podklady!$AW$7:$AX$200,2,0)</f>
        <v>0.01</v>
      </c>
      <c r="CC28" s="36"/>
      <c r="CD28" s="36"/>
      <c r="CE28" s="36">
        <f>VLOOKUP(CE2,Podklady!$AW$7:$AX$200,2,0)</f>
        <v>0.01</v>
      </c>
      <c r="CF28" s="36"/>
      <c r="CG28" s="36"/>
      <c r="CH28" s="36"/>
      <c r="CI28" s="36"/>
      <c r="CJ28" s="36">
        <f>VLOOKUP(CJ2,Podklady!$AW$7:$AX$200,2,0)</f>
        <v>0.51</v>
      </c>
      <c r="CK28" s="36"/>
      <c r="CL28" s="36"/>
      <c r="CM28" s="36"/>
      <c r="CN28" s="36"/>
      <c r="CO28" s="36">
        <f>VLOOKUP(CO2,Podklady!$AW$7:$AX$200,2,0)</f>
        <v>0.08</v>
      </c>
      <c r="CP28" s="36"/>
      <c r="CQ28" s="36"/>
      <c r="CR28" s="36"/>
      <c r="CS28" s="36"/>
      <c r="CT28" s="36"/>
      <c r="CU28" s="36"/>
      <c r="CV28" s="36"/>
      <c r="CW28" s="36"/>
      <c r="CX28" s="36"/>
      <c r="CY28" s="36">
        <f>VLOOKUP(CY2,Podklady!$AW$7:$AX$200,2,0)</f>
        <v>0.02</v>
      </c>
      <c r="CZ28" s="36"/>
      <c r="DA28" s="36">
        <f>VLOOKUP(DA2,Podklady!$AW$7:$AX$200,2,0)</f>
        <v>0.1</v>
      </c>
      <c r="DB28" s="36">
        <f>VLOOKUP(DB2,Podklady!$AW$7:$AX$200,2,0)</f>
        <v>0.21500000000000002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>
        <f>VLOOKUP(DV2,Podklady!$AW$7:$AX$200,2,0)</f>
        <v>0.26</v>
      </c>
      <c r="DW28" s="36"/>
      <c r="DX28" s="36"/>
      <c r="DY28" s="36"/>
      <c r="DZ28" s="36"/>
      <c r="EA28" s="36"/>
      <c r="EB28" s="36"/>
      <c r="EC28" s="36">
        <f>VLOOKUP(EC2,Podklady!$AW$7:$AX$200,2,0)</f>
        <v>0.65</v>
      </c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>
        <f>VLOOKUP(EO2,Podklady!$AW$7:$AX$200,2,0)</f>
        <v>12.199</v>
      </c>
      <c r="EP28" s="36"/>
      <c r="EQ28" s="36"/>
      <c r="ER28" s="36">
        <f>VLOOKUP(ER2,Podklady!$AW$7:$AX$200,2,0)</f>
        <v>0.317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>
        <f>VLOOKUP(FJ2,Podklady!$AW$7:$AX$200,2,0)</f>
        <v>204.47200000000004</v>
      </c>
      <c r="FK28" s="36"/>
      <c r="FL28" s="36"/>
      <c r="FM28" s="36"/>
      <c r="FN28" s="36"/>
      <c r="FO28" s="36"/>
      <c r="FP28" s="36"/>
      <c r="FQ28" s="36"/>
      <c r="FR28" s="36">
        <f>VLOOKUP(FR2,Podklady!$AW$7:$AX$200,2,0)</f>
        <v>95.910000000000011</v>
      </c>
      <c r="FS28" s="36"/>
      <c r="FT28" s="36"/>
      <c r="FU28" s="36">
        <f>VLOOKUP(FU2,Podklady!$AW$7:$AX$200,2,0)</f>
        <v>43.04</v>
      </c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>
        <f>VLOOKUP(GF2,Podklady!$AW$7:$AX$200,2,0)</f>
        <v>2.5670000000000002</v>
      </c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>
        <f>VLOOKUP(HS2,Podklady!$AW$7:$AX$200,2,0)</f>
        <v>3.9239999999999999</v>
      </c>
      <c r="HT28" s="36"/>
      <c r="HU28" s="36">
        <f>VLOOKUP(HU2,Podklady!$AW$7:$AX$200,2,0)</f>
        <v>2.9000000000000001E-2</v>
      </c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>
        <f>VLOOKUP(JK2,Podklady!$AW$7:$AX$200,2,0)</f>
        <v>71.361999999999995</v>
      </c>
      <c r="JL28" s="36"/>
      <c r="JM28" s="36">
        <f>VLOOKUP(JM2,Podklady!$AW$7:$AX$200,2,0)</f>
        <v>1.54</v>
      </c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</row>
    <row r="29" spans="2:322" x14ac:dyDescent="0.25">
      <c r="B29" s="1" t="s">
        <v>25</v>
      </c>
      <c r="C29" s="2">
        <f t="shared" si="6"/>
        <v>1196.7369999999994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>
        <f>VLOOKUP(AR2,Podklady!$AY$7:$AZ$200,2,0)</f>
        <v>59.27000000000001</v>
      </c>
      <c r="AS29" s="36">
        <f>VLOOKUP(AS2,Podklady!$AY$7:$AZ$200,2,0)</f>
        <v>3.3650000000000002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>
        <f>VLOOKUP(BG2,Podklady!$AY$7:$AZ$200,2,0)</f>
        <v>24.730000000000004</v>
      </c>
      <c r="BH29" s="36">
        <f>VLOOKUP(BH2,Podklady!$AY$7:$AZ$200,2,0)</f>
        <v>1.26</v>
      </c>
      <c r="BI29" s="36">
        <f>VLOOKUP(BI2,Podklady!$AY$7:$AZ$200,2,0)</f>
        <v>2.1230000000000002</v>
      </c>
      <c r="BJ29" s="36">
        <f>VLOOKUP(BJ2,Podklady!$AY$7:$AZ$200,2,0)</f>
        <v>7.0000000000000007E-2</v>
      </c>
      <c r="BK29" s="36"/>
      <c r="BL29" s="36"/>
      <c r="BM29" s="36"/>
      <c r="BN29" s="50">
        <f>VLOOKUP(BN2,Podklady!$AY$7:$AZ$200,2,0)</f>
        <v>0.22700000000000001</v>
      </c>
      <c r="BO29" s="36"/>
      <c r="BP29" s="36"/>
      <c r="BQ29" s="36"/>
      <c r="BR29" s="36"/>
      <c r="BS29" s="36"/>
      <c r="BT29" s="36"/>
      <c r="BU29" s="36"/>
      <c r="BV29" s="50">
        <f>VLOOKUP(BV2,Podklady!$AY$7:$AZ$200,2,0)</f>
        <v>0.16900000000000001</v>
      </c>
      <c r="BW29" s="36"/>
      <c r="BX29" s="36"/>
      <c r="BY29" s="36">
        <f>VLOOKUP(BY2,Podklady!$AY$7:$AZ$200,2,0)</f>
        <v>4.92</v>
      </c>
      <c r="BZ29" s="36"/>
      <c r="CA29" s="36"/>
      <c r="CB29" s="36">
        <f>VLOOKUP(CB2,Podklady!$AY$7:$AZ$200,2,0)</f>
        <v>0.17</v>
      </c>
      <c r="CC29" s="36"/>
      <c r="CD29" s="36"/>
      <c r="CE29" s="36">
        <f>VLOOKUP(CE2,Podklady!$AY$7:$AZ$200,2,0)</f>
        <v>0.14000000000000001</v>
      </c>
      <c r="CF29" s="36"/>
      <c r="CG29" s="36"/>
      <c r="CH29" s="36"/>
      <c r="CI29" s="36"/>
      <c r="CJ29" s="36">
        <f>VLOOKUP(CJ2,Podklady!$AY$7:$AZ$200,2,0)</f>
        <v>0.69500000000000006</v>
      </c>
      <c r="CK29" s="36"/>
      <c r="CL29" s="36"/>
      <c r="CM29" s="36"/>
      <c r="CN29" s="36"/>
      <c r="CO29" s="36">
        <f>VLOOKUP(CO2,Podklady!$AY$7:$AZ$200,2,0)</f>
        <v>0.03</v>
      </c>
      <c r="CP29" s="36"/>
      <c r="CQ29" s="36"/>
      <c r="CR29" s="36"/>
      <c r="CS29" s="36"/>
      <c r="CT29" s="36"/>
      <c r="CU29" s="36"/>
      <c r="CV29" s="36"/>
      <c r="CW29" s="36"/>
      <c r="CX29" s="36"/>
      <c r="CY29" s="36">
        <f>VLOOKUP(CY2,Podklady!$AY$7:$AZ$200,2,0)</f>
        <v>0.04</v>
      </c>
      <c r="CZ29" s="36"/>
      <c r="DA29" s="36">
        <f>VLOOKUP(DA2,Podklady!$AY$7:$AZ$200,2,0)</f>
        <v>0.35</v>
      </c>
      <c r="DB29" s="36">
        <f>VLOOKUP(DB2,Podklady!$AY$7:$AZ$200,2,0)</f>
        <v>0.32</v>
      </c>
      <c r="DC29" s="36"/>
      <c r="DD29" s="36"/>
      <c r="DE29" s="36"/>
      <c r="DF29" s="36"/>
      <c r="DG29" s="36">
        <f>VLOOKUP(DG2,Podklady!$AY$7:$AZ$200,2,0)</f>
        <v>0.155</v>
      </c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>
        <f>VLOOKUP(DV2,Podklady!$AY$7:$AZ$200,2,0)</f>
        <v>0.54499999999999993</v>
      </c>
      <c r="DW29" s="36"/>
      <c r="DX29" s="36"/>
      <c r="DY29" s="36"/>
      <c r="DZ29" s="36"/>
      <c r="EA29" s="36"/>
      <c r="EB29" s="36"/>
      <c r="EC29" s="36">
        <f>VLOOKUP(EC2,Podklady!$AY$7:$AZ$200,2,0)</f>
        <v>0.94</v>
      </c>
      <c r="ED29" s="36"/>
      <c r="EE29" s="36"/>
      <c r="EF29" s="36"/>
      <c r="EG29" s="36"/>
      <c r="EH29" s="36"/>
      <c r="EI29" s="36"/>
      <c r="EJ29" s="36"/>
      <c r="EK29" s="36"/>
      <c r="EL29" s="36">
        <f>VLOOKUP(EL2,Podklady!$AY$7:$AZ$200,2,0)</f>
        <v>45.260000000000005</v>
      </c>
      <c r="EM29" s="36"/>
      <c r="EN29" s="36"/>
      <c r="EO29" s="36">
        <f>VLOOKUP(EO2,Podklady!$AY$7:$AZ$200,2,0)</f>
        <v>53.545000000000002</v>
      </c>
      <c r="EP29" s="36"/>
      <c r="EQ29" s="36"/>
      <c r="ER29" s="36">
        <f>VLOOKUP(ER2,Podklady!$AY$7:$AZ$200,2,0)</f>
        <v>1.3919999999999999</v>
      </c>
      <c r="ES29" s="36">
        <f>VLOOKUP(ES2,Podklady!$AY$7:$AZ$200,2,0)</f>
        <v>8.2889999999999997</v>
      </c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>
        <f>VLOOKUP(FJ2,Podklady!$AY$7:$AZ$200,2,0)</f>
        <v>509.25999999999993</v>
      </c>
      <c r="FK29" s="36"/>
      <c r="FL29" s="36"/>
      <c r="FM29" s="36"/>
      <c r="FN29" s="36"/>
      <c r="FO29" s="36"/>
      <c r="FP29" s="36"/>
      <c r="FQ29" s="36"/>
      <c r="FR29" s="36">
        <f>VLOOKUP(FR2,Podklady!$AY$7:$AZ$200,2,0)</f>
        <v>355.1099999999999</v>
      </c>
      <c r="FS29" s="36"/>
      <c r="FT29" s="36"/>
      <c r="FU29" s="36">
        <f>VLOOKUP(FU2,Podklady!$AY$7:$AZ$200,2,0)</f>
        <v>57.859999999999992</v>
      </c>
      <c r="FV29" s="36"/>
      <c r="FW29" s="36"/>
      <c r="FX29" s="36"/>
      <c r="FY29" s="36"/>
      <c r="FZ29" s="36">
        <f>VLOOKUP(FZ2,Podklady!$AY$7:$AZ$200,2,0)</f>
        <v>64.36</v>
      </c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>
        <f>VLOOKUP(GK2,Podklady!$AY$7:$AZ$200,2,0)</f>
        <v>0.86799999999999999</v>
      </c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>
        <f>VLOOKUP(HO2,Podklady!$AY$7:$AZ$200,2,0)</f>
        <v>0.03</v>
      </c>
      <c r="HP29" s="36"/>
      <c r="HQ29" s="36"/>
      <c r="HR29" s="36"/>
      <c r="HS29" s="36"/>
      <c r="HT29" s="36"/>
      <c r="HU29" s="36"/>
      <c r="HV29" s="36"/>
      <c r="HW29" s="36"/>
      <c r="HX29" s="36">
        <f>VLOOKUP(HX2,Podklady!$AY$7:$AZ$200,2,0)</f>
        <v>1.9E-2</v>
      </c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>
        <f>VLOOKUP(JI2,Podklady!$AY$7:$AZ$200,2,0)</f>
        <v>0.37</v>
      </c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>
        <f>VLOOKUP(KT2,Podklady!$AY$7:$AZ$200,2,0)</f>
        <v>0.85499999999999998</v>
      </c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</row>
    <row r="30" spans="2:322" x14ac:dyDescent="0.25">
      <c r="B30" s="1" t="s">
        <v>26</v>
      </c>
      <c r="C30" s="2">
        <f t="shared" si="6"/>
        <v>1047.7594000000001</v>
      </c>
      <c r="D30">
        <f>VLOOKUP(D2,Podklady!$BA$7:$BB$200,2,0)</f>
        <v>1.28</v>
      </c>
      <c r="AR30">
        <f>VLOOKUP(AR2,Podklady!$BA$7:$BB$200,2,0)</f>
        <v>33.42</v>
      </c>
      <c r="AS30" s="49">
        <f>VLOOKUP(AS2,Podklady!$BA$7:$BB$200,2,0)</f>
        <v>10.31</v>
      </c>
      <c r="AV30">
        <f>VLOOKUP(AV2,Podklady!$BA$7:$BB$200,2,0)</f>
        <v>0.66</v>
      </c>
      <c r="BG30">
        <f>VLOOKUP(BG2,Podklady!$BA$7:$BB$200,2,0)</f>
        <v>27.700000000000006</v>
      </c>
      <c r="BI30">
        <f>VLOOKUP(BI2,Podklady!$BA$7:$BB$200,2,0)</f>
        <v>1.587</v>
      </c>
      <c r="BJ30">
        <f>VLOOKUP(BJ2,Podklady!$BA$7:$BB$200,2,0)</f>
        <v>7.0000000000000007E-2</v>
      </c>
      <c r="BW30" s="49">
        <f>VLOOKUP(BW2,Podklady!$BA$7:$BB$200,2,0)</f>
        <v>4.42</v>
      </c>
      <c r="BX30">
        <f>VLOOKUP(BX2,Podklady!$BA$7:$BB$200,2,0)</f>
        <v>1.8640000000000001</v>
      </c>
      <c r="CB30">
        <f>VLOOKUP(CB2,Podklady!$BA$7:$BB$200,2,0)</f>
        <v>7.0000000000000007E-2</v>
      </c>
      <c r="CE30">
        <f>VLOOKUP(CE2,Podklady!$BA$7:$BB$200,2,0)</f>
        <v>0.10500000000000001</v>
      </c>
      <c r="CJ30">
        <f>VLOOKUP(CJ2,Podklady!$BA$7:$BB$200,2,0)</f>
        <v>1.38</v>
      </c>
      <c r="CO30">
        <f>VLOOKUP(CO2,Podklady!$BA$7:$BB$200,2,0)</f>
        <v>0.19500000000000001</v>
      </c>
      <c r="CY30">
        <f>VLOOKUP(CY2,Podklady!$BA$7:$BB$200,2,0)</f>
        <v>0.27</v>
      </c>
      <c r="DA30">
        <f>VLOOKUP(DA2,Podklady!$BA$7:$BB$200,2,0)</f>
        <v>0.58000000000000007</v>
      </c>
      <c r="DB30">
        <f>VLOOKUP(DB2,Podklady!$BA$7:$BB$200,2,0)</f>
        <v>0.55000000000000004</v>
      </c>
      <c r="DJ30">
        <f>VLOOKUP(DJ2,Podklady!$BA$7:$BB$200,2,0)</f>
        <v>0.41770000000000002</v>
      </c>
      <c r="DV30">
        <f>VLOOKUP(DV2,Podklady!$BA$7:$BB$200,2,0)</f>
        <v>0.74</v>
      </c>
      <c r="EC30">
        <f>VLOOKUP(EC2,Podklady!$BA$7:$BB$200,2,0)</f>
        <v>1.62</v>
      </c>
      <c r="EL30">
        <f>VLOOKUP(EL2,Podklady!$BA$7:$BB$200,2,0)</f>
        <v>24.880000000000003</v>
      </c>
      <c r="EO30">
        <f>VLOOKUP(EO2,Podklady!$BA$7:$BB$200,2,0)</f>
        <v>40.031999999999996</v>
      </c>
      <c r="ER30">
        <f>VLOOKUP(ER2,Podklady!$BA$7:$BB$200,2,0)</f>
        <v>1.0409999999999999</v>
      </c>
      <c r="EZ30">
        <f>VLOOKUP(EZ2,Podklady!$BA$7:$BB$200,2,0)</f>
        <v>1.6919999999999999</v>
      </c>
      <c r="FJ30">
        <f>VLOOKUP(FJ2,Podklady!$BA$7:$BB$200,2,0)</f>
        <v>415.31299999999993</v>
      </c>
      <c r="FN30">
        <f>VLOOKUP(FN2,Podklady!$BA$7:$BB$200,2,0)</f>
        <v>120</v>
      </c>
      <c r="FR30">
        <f>VLOOKUP(FR2,Podklady!$BA$7:$BB$200,2,0)</f>
        <v>242.61</v>
      </c>
      <c r="FU30">
        <f>VLOOKUP(FU2,Podklady!$BA$7:$BB$200,2,0)</f>
        <v>21.34</v>
      </c>
      <c r="GD30">
        <f>VLOOKUP(GD2,Podklady!$BA$7:$BB$200,2,0)</f>
        <v>0.17460000000000001</v>
      </c>
      <c r="GF30">
        <f>VLOOKUP(GF2,Podklady!$BA$7:$BB$200,2,0)</f>
        <v>0.82499999999999996</v>
      </c>
      <c r="GP30">
        <f>VLOOKUP(GP2,Podklady!$BA$7:$BB$200,2,0)</f>
        <v>4.41E-2</v>
      </c>
      <c r="HB30">
        <f>VLOOKUP(HB2,Podklady!$BA$7:$BB$200,2,0)</f>
        <v>0.45200000000000001</v>
      </c>
      <c r="HQ30">
        <f>VLOOKUP(HQ2,Podklady!$BA$7:$BB$200,2,0)</f>
        <v>7.7799999999999994E-2</v>
      </c>
      <c r="HS30">
        <f>VLOOKUP(HS2,Podklady!$BA$7:$BB$200,2,0)</f>
        <v>1.6220000000000001</v>
      </c>
      <c r="IC30">
        <f>VLOOKUP(IC2,Podklady!$BA$7:$BB$200,2,0)</f>
        <v>0.34210000000000002</v>
      </c>
      <c r="IO30">
        <f>VLOOKUP(IO2,Podklady!$BA$7:$BB$200,2,0)</f>
        <v>0.3201</v>
      </c>
      <c r="JI30">
        <f>VLOOKUP(JI2,Podklady!$BA$7:$BB$200,2,0)</f>
        <v>3.6480000000000001</v>
      </c>
      <c r="JK30">
        <f>VLOOKUP(JK2,Podklady!$BA$7:$BB$200,2,0)</f>
        <v>29.527999999999999</v>
      </c>
      <c r="KG30">
        <f>VLOOKUP(KG2,Podklady!$BA$7:$BB$200,2,0)</f>
        <v>1.8</v>
      </c>
      <c r="KI30">
        <f>VLOOKUP(KI2,Podklady!$BA$7:$BB$200,2,0)</f>
        <v>54.356000000000002</v>
      </c>
      <c r="KR30">
        <f>VLOOKUP(KR2,Podklady!$BA$7:$BB$200,2,0)</f>
        <v>0.307</v>
      </c>
      <c r="LA30">
        <f>VLOOKUP(LA2,Podklady!$BA$7:$BB$200,2,0)</f>
        <v>0.11600000000000001</v>
      </c>
    </row>
    <row r="31" spans="2:322" x14ac:dyDescent="0.25">
      <c r="B31" s="1" t="s">
        <v>27</v>
      </c>
      <c r="C31" s="2">
        <f t="shared" si="6"/>
        <v>108.16619999999999</v>
      </c>
      <c r="AR31">
        <f>VLOOKUP(AR2,Podklady!$BC$7:$BD$200,2,0)</f>
        <v>5.17</v>
      </c>
      <c r="BG31">
        <f>VLOOKUP(BG2,Podklady!$BC$7:$BD$200,2,0)</f>
        <v>3.4000000000000004</v>
      </c>
      <c r="BI31">
        <f>VLOOKUP(BI2,Podklady!$BC$7:$BD$200,2,0)</f>
        <v>0.192</v>
      </c>
      <c r="BJ31">
        <f>VLOOKUP(BJ2,Podklady!$BC$7:$BD$200,2,0)</f>
        <v>2.5000000000000001E-2</v>
      </c>
      <c r="CB31">
        <f>VLOOKUP(CB2,Podklady!$BC$7:$BD$200,2,0)</f>
        <v>5.2000000000000005E-2</v>
      </c>
      <c r="CE31">
        <f>VLOOKUP(CE2,Podklady!$BC$7:$BD$200,2,0)</f>
        <v>3.5000000000000003E-2</v>
      </c>
      <c r="CJ31">
        <f>VLOOKUP(CJ2,Podklady!$BC$7:$BD$200,2,0)</f>
        <v>0.16</v>
      </c>
      <c r="CO31">
        <f>VLOOKUP(CO2,Podklady!$BC$7:$BD$200,2,0)</f>
        <v>0.04</v>
      </c>
      <c r="CY31">
        <f>VLOOKUP(CY2,Podklady!$BC$7:$BD$200,2,0)</f>
        <v>0.02</v>
      </c>
      <c r="DA31">
        <f>VLOOKUP(DA2,Podklady!$BC$7:$BD$200,2,0)</f>
        <v>0.19</v>
      </c>
      <c r="DB31">
        <f>VLOOKUP(DB2,Podklady!$BC$7:$BD$200,2,0)</f>
        <v>0.04</v>
      </c>
      <c r="DV31">
        <f>VLOOKUP(DV2,Podklady!$BC$7:$BD$200,2,0)</f>
        <v>5.5E-2</v>
      </c>
      <c r="EC31">
        <f>VLOOKUP(EC2,Podklady!$BC$7:$BD$200,2,0)</f>
        <v>0.373</v>
      </c>
      <c r="EO31">
        <f>VLOOKUP(EO2,Podklady!$BC$7:$BD$200,2,0)</f>
        <v>4.8520000000000003</v>
      </c>
      <c r="ER31">
        <f>VLOOKUP(ER2,Podklady!$BC$7:$BD$200,2,0)</f>
        <v>0.126</v>
      </c>
      <c r="FJ31">
        <f>VLOOKUP(FJ2,Podklady!$BC$7:$BD$200,2,0)</f>
        <v>30.349999999999998</v>
      </c>
      <c r="FR31">
        <f>VLOOKUP(FR2,Podklady!$BC$7:$BD$200,2,0)</f>
        <v>33.339999999999996</v>
      </c>
      <c r="FU31">
        <f>VLOOKUP(FU2,Podklady!$BC$7:$BD$200,2,0)</f>
        <v>7.2</v>
      </c>
      <c r="GF31">
        <f>VLOOKUP(GF2,Podklady!$BC$7:$BD$200,2,0)</f>
        <v>0.30299999999999999</v>
      </c>
      <c r="HQ31">
        <f>VLOOKUP(HQ2,Podklady!$BC$7:$BD$200,2,0)</f>
        <v>1.0200000000000001E-2</v>
      </c>
      <c r="HS31">
        <f>VLOOKUP(HS2,Podklady!$BC$7:$BD$200,2,0)</f>
        <v>0.80700000000000005</v>
      </c>
      <c r="JI31">
        <f>VLOOKUP(JI2,Podklady!$BC$7:$BD$200,2,0)</f>
        <v>0.3</v>
      </c>
      <c r="JK31">
        <f>VLOOKUP(JK2,Podklady!$BC$7:$BD$200,2,0)</f>
        <v>21.126000000000001</v>
      </c>
    </row>
    <row r="32" spans="2:322" x14ac:dyDescent="0.25">
      <c r="B32" s="1" t="s">
        <v>28</v>
      </c>
      <c r="C32" s="2">
        <f t="shared" si="6"/>
        <v>1847.4533000000001</v>
      </c>
      <c r="AR32">
        <f>VLOOKUP(AR2,Podklady!$BE$7:$BF$200,2,0)</f>
        <v>69.100000000000009</v>
      </c>
      <c r="AS32">
        <f>VLOOKUP(AS2,Podklady!$BE$7:$BF$200,2,0)</f>
        <v>3.6840000000000002</v>
      </c>
      <c r="BG32">
        <f>VLOOKUP(BG2,Podklady!$BE$7:$BF$200,2,0)</f>
        <v>39.94</v>
      </c>
      <c r="BH32">
        <f>VLOOKUP(BH2,Podklady!$BE$7:$BF$200,2,0)</f>
        <v>0.1</v>
      </c>
      <c r="BI32">
        <f>VLOOKUP(BI2,Podklady!$BE$7:$BF$200,2,0)</f>
        <v>2.552</v>
      </c>
      <c r="BJ32">
        <f>VLOOKUP(BJ2,Podklady!$BE$7:$BF$200,2,0)</f>
        <v>0.12</v>
      </c>
      <c r="BO32" s="49">
        <f>VLOOKUP(BO2,Podklady!$BE$7:$BF$200,2,0)</f>
        <v>0.54200000000000004</v>
      </c>
      <c r="BQ32" s="49">
        <f>VLOOKUP(BQ2,Podklady!$BE$7:$BF$200,2,0)</f>
        <v>1.637</v>
      </c>
      <c r="BY32">
        <f>VLOOKUP(BY2,Podklady!$BE$7:$BF$200,2,0)</f>
        <v>11.05</v>
      </c>
      <c r="CB32">
        <f>VLOOKUP(CB2,Podklady!$BE$7:$BF$200,2,0)</f>
        <v>0.27</v>
      </c>
      <c r="CE32">
        <f>VLOOKUP(CE2,Podklady!$BE$7:$BF$200,2,0)</f>
        <v>0.41999999999999993</v>
      </c>
      <c r="CF32">
        <f>VLOOKUP(CF2,Podklady!$BE$7:$BF$200,2,0)</f>
        <v>0.09</v>
      </c>
      <c r="CJ32">
        <f>VLOOKUP(CJ2,Podklady!$BE$7:$BF$200,2,0)</f>
        <v>3.26</v>
      </c>
      <c r="CO32">
        <f>VLOOKUP(CO2,Podklady!$BE$7:$BF$200,2,0)</f>
        <v>0.4</v>
      </c>
      <c r="CS32">
        <f>VLOOKUP(CS2,Podklady!$BE$7:$BF$200,2,0)</f>
        <v>5.3999999999999999E-2</v>
      </c>
      <c r="CT32">
        <f>VLOOKUP(CT2,Podklady!$BE$7:$BF$200,2,0)</f>
        <v>1.585</v>
      </c>
      <c r="CY32">
        <f>VLOOKUP(CY2,Podklady!$BE$7:$BF$200,2,0)</f>
        <v>0.21</v>
      </c>
      <c r="DA32">
        <f>VLOOKUP(DA2,Podklady!$BE$7:$BF$200,2,0)</f>
        <v>1.5050000000000001</v>
      </c>
      <c r="DB32">
        <f>VLOOKUP(DB2,Podklady!$BE$7:$BF$200,2,0)</f>
        <v>1.895</v>
      </c>
      <c r="DD32">
        <f>VLOOKUP(DD2,Podklady!$BE$7:$BF$200,2,0)</f>
        <v>0.19</v>
      </c>
      <c r="DG32">
        <f>VLOOKUP(DG2,Podklady!$BE$7:$BF$200,2,0)</f>
        <v>0.1145</v>
      </c>
      <c r="DV32">
        <f>VLOOKUP(DV2,Podklady!$BE$7:$BF$200,2,0)</f>
        <v>1.8399999999999999</v>
      </c>
      <c r="EC32">
        <f>VLOOKUP(EC2,Podklady!$BE$7:$BF$200,2,0)</f>
        <v>3.92</v>
      </c>
      <c r="EO32">
        <f>VLOOKUP(EO2,Podklady!$BE$7:$BF$200,2,0)</f>
        <v>64.384</v>
      </c>
      <c r="EQ32">
        <f>VLOOKUP(EQ2,Podklady!$BE$7:$BF$200,2,0)</f>
        <v>1E-3</v>
      </c>
      <c r="ER32">
        <f>VLOOKUP(ER2,Podklady!$BE$7:$BF$200,2,0)</f>
        <v>1.6739999999999999</v>
      </c>
      <c r="ES32">
        <f>VLOOKUP(ES2,Podklady!$BE$7:$BF$200,2,0)</f>
        <v>10.874000000000001</v>
      </c>
      <c r="FJ32">
        <f>VLOOKUP(FJ2,Podklady!$BE$7:$BF$200,2,0)</f>
        <v>522.87</v>
      </c>
      <c r="FN32">
        <f>VLOOKUP(FN2,Podklady!$BE$7:$BF$200,2,0)</f>
        <v>246</v>
      </c>
      <c r="FQ32">
        <f>VLOOKUP(FQ2,Podklady!$BE$7:$BF$200,2,0)</f>
        <v>38</v>
      </c>
      <c r="FR32">
        <f>VLOOKUP(FR2,Podklady!$BE$7:$BF$200,2,0)</f>
        <v>587.44999999999993</v>
      </c>
      <c r="FU32">
        <f>VLOOKUP(FU2,Podklady!$BE$7:$BF$200,2,0)</f>
        <v>103.86000000000001</v>
      </c>
      <c r="FZ32">
        <f>VLOOKUP(FZ2,Podklady!$BE$7:$BF$200,2,0)</f>
        <v>50.169999999999995</v>
      </c>
      <c r="GD32">
        <f>VLOOKUP(GD2,Podklady!$BE$7:$BF$200,2,0)</f>
        <v>1.4999999999999999E-2</v>
      </c>
      <c r="GF32">
        <f>VLOOKUP(GF2,Podklady!$BE$7:$BF$200,2,0)</f>
        <v>2.637</v>
      </c>
      <c r="GK32">
        <f>VLOOKUP(GK2,Podklady!$BE$7:$BF$200,2,0)</f>
        <v>8.1500000000000003E-2</v>
      </c>
      <c r="HQ32">
        <f>VLOOKUP(HQ2,Podklady!$BE$7:$BF$200,2,0)</f>
        <v>0.2</v>
      </c>
      <c r="HS32">
        <f>VLOOKUP(HS2,Podklady!$BE$7:$BF$200,2,0)</f>
        <v>1.536</v>
      </c>
      <c r="HX32">
        <f>VLOOKUP(HX2,Podklady!$BE$7:$BF$200,2,0)</f>
        <v>5.9299999999999999E-2</v>
      </c>
      <c r="JI32">
        <f>VLOOKUP(JI2,Podklady!$BE$7:$BF$200,2,0)</f>
        <v>0.42</v>
      </c>
      <c r="JK32">
        <f>VLOOKUP(JK2,Podklady!$BE$7:$BF$200,2,0)</f>
        <v>72.472999999999999</v>
      </c>
      <c r="KU32">
        <f>VLOOKUP(KU2,Podklady!$BE$7:$BF$200,2,0)</f>
        <v>0.27</v>
      </c>
    </row>
    <row r="33" spans="2:320" x14ac:dyDescent="0.25">
      <c r="B33" s="1" t="s">
        <v>29</v>
      </c>
      <c r="C33" s="2">
        <f t="shared" si="6"/>
        <v>159.63449999999997</v>
      </c>
      <c r="AR33">
        <f>VLOOKUP(AR2,Podklady!$BG$7:$BH$200,2,0)</f>
        <v>4.5999999999999996</v>
      </c>
      <c r="AS33">
        <f>VLOOKUP(AS2,Podklady!$BG$7:$BH$200,2,0)</f>
        <v>0.86</v>
      </c>
      <c r="BG33">
        <f>VLOOKUP(BG2,Podklady!$BG$7:$BH$200,2,0)</f>
        <v>5.2</v>
      </c>
      <c r="BI33">
        <f>VLOOKUP(BI2,Podklady!$BG$7:$BH$200,2,0)</f>
        <v>0.312</v>
      </c>
      <c r="BJ33">
        <f>VLOOKUP(BJ2,Podklady!$BG$7:$BH$200,2,0)</f>
        <v>0.08</v>
      </c>
      <c r="BY33">
        <f>VLOOKUP(BY2,Podklady!$BG$7:$BH$200,2,0)</f>
        <v>0.79</v>
      </c>
      <c r="CB33">
        <f>VLOOKUP(CB2,Podklady!$BG$7:$BH$200,2,0)</f>
        <v>6.5000000000000002E-2</v>
      </c>
      <c r="CE33">
        <f>VLOOKUP(CE2,Podklady!$BG$7:$BH$200,2,0)</f>
        <v>0.08</v>
      </c>
      <c r="CJ33">
        <f>VLOOKUP(CJ2,Podklady!$BG$7:$BH$200,2,0)</f>
        <v>0.16999999999999998</v>
      </c>
      <c r="CO33">
        <f>VLOOKUP(CO2,Podklady!$BG$7:$BH$200,2,0)</f>
        <v>0.1225</v>
      </c>
      <c r="CY33">
        <f>VLOOKUP(CY2,Podklady!$BG$7:$BH$200,2,0)</f>
        <v>0.08</v>
      </c>
      <c r="DA33">
        <f>VLOOKUP(DA2,Podklady!$BG$7:$BH$200,2,0)</f>
        <v>0.2</v>
      </c>
      <c r="DB33">
        <f>VLOOKUP(DB2,Podklady!$BG$7:$BH$200,2,0)</f>
        <v>0.26</v>
      </c>
      <c r="DV33">
        <f>VLOOKUP(DV2,Podklady!$BG$7:$BH$200,2,0)</f>
        <v>0.11499999999999999</v>
      </c>
      <c r="EC33">
        <f>VLOOKUP(EC2,Podklady!$BG$7:$BH$200,2,0)</f>
        <v>0.52200000000000002</v>
      </c>
      <c r="EL33">
        <f>VLOOKUP(EL2,Podklady!$BG$7:$BH$200,2,0)</f>
        <v>1.46</v>
      </c>
      <c r="EO33">
        <f>VLOOKUP(EO2,Podklady!$BG$7:$BH$200,2,0)</f>
        <v>7.8639999999999999</v>
      </c>
      <c r="ER33">
        <f>VLOOKUP(ER2,Podklady!$BG$7:$BH$200,2,0)</f>
        <v>0.20399999999999999</v>
      </c>
      <c r="FJ33">
        <f>VLOOKUP(FJ2,Podklady!$BG$7:$BH$200,2,0)</f>
        <v>84.999999999999986</v>
      </c>
      <c r="FR33">
        <f>VLOOKUP(FR2,Podklady!$BG$7:$BH$200,2,0)</f>
        <v>38.379999999999988</v>
      </c>
      <c r="FU33">
        <f>VLOOKUP(FU2,Podklady!$BG$7:$BH$200,2,0)</f>
        <v>6</v>
      </c>
      <c r="FZ33">
        <f>VLOOKUP(FZ2,Podklady!$BG$7:$BH$200,2,0)</f>
        <v>7.27</v>
      </c>
    </row>
    <row r="34" spans="2:320" x14ac:dyDescent="0.25">
      <c r="B34" s="1" t="s">
        <v>30</v>
      </c>
      <c r="C34" s="2">
        <f t="shared" si="6"/>
        <v>284.13069999999999</v>
      </c>
      <c r="AR34">
        <f>VLOOKUP(AR2,Podklady!$BI$7:$BJ$200,2,0)</f>
        <v>12.85</v>
      </c>
      <c r="AT34">
        <f>VLOOKUP(AT2,Podklady!$BI$7:$BJ$200,2,0)</f>
        <v>1.72</v>
      </c>
      <c r="BG34">
        <f>VLOOKUP(BG2,Podklady!$BI$7:$BJ$200,2,0)</f>
        <v>7.8999999999999995</v>
      </c>
      <c r="BI34">
        <f>VLOOKUP(BI2,Podklady!$BI$7:$BJ$200,2,0)</f>
        <v>0.38400000000000001</v>
      </c>
      <c r="BJ34">
        <f>VLOOKUP(BJ2,Podklady!$BI$7:$BJ$200,2,0)</f>
        <v>0.03</v>
      </c>
      <c r="BY34">
        <f>VLOOKUP(BY2,Podklady!$BI$7:$BJ$200,2,0)</f>
        <v>0.85</v>
      </c>
      <c r="CB34">
        <f>VLOOKUP(CB2,Podklady!$BI$7:$BJ$200,2,0)</f>
        <v>0.08</v>
      </c>
      <c r="CE34">
        <f>VLOOKUP(CE2,Podklady!$BI$7:$BJ$200,2,0)</f>
        <v>0.11</v>
      </c>
      <c r="CJ34">
        <f>VLOOKUP(CJ2,Podklady!$BI$7:$BJ$200,2,0)</f>
        <v>0.42</v>
      </c>
      <c r="CO34">
        <f>VLOOKUP(CO2,Podklady!$BI$7:$BJ$200,2,0)</f>
        <v>0.1182</v>
      </c>
      <c r="CY34">
        <f>VLOOKUP(CY2,Podklady!$BI$7:$BJ$200,2,0)</f>
        <v>0.08</v>
      </c>
      <c r="DA34">
        <f>VLOOKUP(DA2,Podklady!$BI$7:$BJ$200,2,0)</f>
        <v>0.16999999999999998</v>
      </c>
      <c r="DB34">
        <f>VLOOKUP(DB2,Podklady!$BI$7:$BJ$200,2,0)</f>
        <v>0.22</v>
      </c>
      <c r="DV34">
        <f>VLOOKUP(DV2,Podklady!$BI$7:$BJ$200,2,0)</f>
        <v>0.12</v>
      </c>
      <c r="EC34">
        <f>VLOOKUP(EC2,Podklady!$BI$7:$BJ$200,2,0)</f>
        <v>0.58000000000000007</v>
      </c>
      <c r="EO34">
        <f>VLOOKUP(EO2,Podklady!$BI$7:$BJ$200,2,0)</f>
        <v>9.6750000000000007</v>
      </c>
      <c r="ER34">
        <f>VLOOKUP(ER2,Podklady!$BI$7:$BJ$200,2,0)</f>
        <v>0.251</v>
      </c>
      <c r="FJ34">
        <f>VLOOKUP(FJ2,Podklady!$BI$7:$BJ$200,2,0)</f>
        <v>69.900000000000006</v>
      </c>
      <c r="FR34">
        <f>VLOOKUP(FR2,Podklady!$BI$7:$BJ$200,2,0)</f>
        <v>80.410000000000011</v>
      </c>
      <c r="FU34">
        <f>VLOOKUP(FU2,Podklady!$BI$7:$BJ$200,2,0)</f>
        <v>10.399999999999999</v>
      </c>
      <c r="FZ34">
        <f>VLOOKUP(FZ2,Podklady!$BI$7:$BJ$200,2,0)</f>
        <v>3.41</v>
      </c>
      <c r="GE34">
        <f>VLOOKUP(GE2,Podklady!$BI$7:$BJ$200,2,0)</f>
        <v>1.2</v>
      </c>
      <c r="GK34">
        <f>VLOOKUP(GK2,Podklady!$BI$7:$BJ$200,2,0)</f>
        <v>0.2455</v>
      </c>
      <c r="HQ34">
        <f>VLOOKUP(HQ2,Podklady!$BI$7:$BJ$200,2,0)</f>
        <v>4.0000000000000001E-3</v>
      </c>
      <c r="HR34">
        <f>VLOOKUP(HR2,Podklady!$BI$7:$BJ$200,2,0)</f>
        <v>5.4960000000000004</v>
      </c>
      <c r="JI34">
        <f>VLOOKUP(JI2,Podklady!$BI$7:$BJ$200,2,0)</f>
        <v>8.6999999999999994E-2</v>
      </c>
      <c r="JJ34">
        <f>VLOOKUP(JJ2,Podklady!$BI$7:$BJ$200,2,0)</f>
        <v>75.12</v>
      </c>
      <c r="LH34">
        <f>VLOOKUP(LH2,Podklady!$BI$7:$BJ$200,2,0)</f>
        <v>2.2999999999999998</v>
      </c>
    </row>
    <row r="35" spans="2:320" x14ac:dyDescent="0.25">
      <c r="B35" s="1" t="s">
        <v>31</v>
      </c>
      <c r="C35" s="2">
        <f t="shared" si="6"/>
        <v>2635.7305800000004</v>
      </c>
      <c r="AR35">
        <f>VLOOKUP(AR2,Podklady!$BK$7:$BL$200,2,0)</f>
        <v>82.78</v>
      </c>
      <c r="AS35" s="49">
        <f>VLOOKUP(AS2,Podklady!$BK$7:$BL$200,2,0)</f>
        <v>21.38</v>
      </c>
      <c r="BG35">
        <f>VLOOKUP(BG2,Podklady!$BK$7:$BL$200,2,0)</f>
        <v>77.339999999999989</v>
      </c>
      <c r="BI35">
        <f>VLOOKUP(BI2,Podklady!$BK$7:$BL$200,2,0)</f>
        <v>3.778</v>
      </c>
      <c r="BY35">
        <f>VLOOKUP(BY2,Podklady!$BK$7:$BL$200,2,0)</f>
        <v>11.98</v>
      </c>
      <c r="CT35">
        <f>VLOOKUP(CT2,Podklady!$BK$7:$BL$200,2,0)</f>
        <v>0.70199999999999996</v>
      </c>
      <c r="DF35">
        <f>VLOOKUP(DF2,Podklady!$BK$7:$BL$200,2,0)</f>
        <v>6.5650000000000004</v>
      </c>
      <c r="EK35">
        <f>VLOOKUP(EK2,Podklady!$BK$7:$BL$200,2,0)</f>
        <v>18.28</v>
      </c>
      <c r="EO35">
        <f>VLOOKUP(EO2,Podklady!$BK$7:$BL$200,2,0)</f>
        <v>95.304000000000002</v>
      </c>
      <c r="ER35">
        <f>VLOOKUP(ER2,Podklady!$BK$7:$BL$200,2,0)</f>
        <v>2.4780000000000002</v>
      </c>
      <c r="ES35">
        <f>VLOOKUP(ES2,Podklady!$BK$7:$BL$200,2,0)</f>
        <v>29.675000000000001</v>
      </c>
      <c r="FJ35">
        <f>VLOOKUP(FJ2,Podklady!$BK$7:$BL$200,2,0)</f>
        <v>795.44999999999993</v>
      </c>
      <c r="FR35">
        <f>VLOOKUP(FR2,Podklady!$BK$7:$BL$200,2,0)</f>
        <v>558.66</v>
      </c>
      <c r="FU35">
        <f>VLOOKUP(FU2,Podklady!$BK$7:$BL$200,2,0)</f>
        <v>226.75</v>
      </c>
      <c r="GH35">
        <f>VLOOKUP(GH2,Podklady!$BK$7:$BL$200,2,0)</f>
        <v>7.3319999999999999</v>
      </c>
      <c r="GI35">
        <f>VLOOKUP(GI2,Podklady!$BK$7:$BL$200,2,0)</f>
        <v>7.1669999999999998</v>
      </c>
      <c r="GN35">
        <f>VLOOKUP(GN2,Podklady!$BK$7:$BL$200,2,0)</f>
        <v>0.33162000000000003</v>
      </c>
      <c r="HE35">
        <f>VLOOKUP(HE2,Podklady!$BK$7:$BL$200,2,0)</f>
        <v>0.2</v>
      </c>
      <c r="HU35">
        <f>VLOOKUP(HU2,Podklady!$BK$7:$BL$200,2,0)</f>
        <v>3.536</v>
      </c>
      <c r="HV35">
        <f>VLOOKUP(HV2,Podklady!$BK$7:$BL$200,2,0)</f>
        <v>12.289</v>
      </c>
      <c r="HX35">
        <f>VLOOKUP(HX2,Podklady!$BK$7:$BL$200,2,0)</f>
        <v>0.26150000000000001</v>
      </c>
      <c r="HZ35">
        <f>VLOOKUP(HZ2,Podklady!$BK$7:$BL$200,2,0)</f>
        <v>0.15490000000000001</v>
      </c>
      <c r="ID35">
        <f>VLOOKUP(ID2,Podklady!$BK$7:$BL$200,2,0)</f>
        <v>1.64</v>
      </c>
      <c r="JI35">
        <f>VLOOKUP(JI2,Podklady!$BK$7:$BL$200,2,0)</f>
        <v>1</v>
      </c>
      <c r="JM35">
        <f>VLOOKUP(JM2,Podklady!$BK$7:$BL$200,2,0)</f>
        <v>169.52</v>
      </c>
      <c r="JN35">
        <f>VLOOKUP(JN2,Podklady!$BK$7:$BL$200,2,0)</f>
        <v>471.29599999999999</v>
      </c>
      <c r="JO35">
        <f>VLOOKUP(JO2,Podklady!$BK$7:$BL$200,2,0)</f>
        <v>10</v>
      </c>
      <c r="JS35">
        <f>VLOOKUP(JS2,Podklady!$BK$7:$BL$200,2,0)</f>
        <v>3.84056</v>
      </c>
      <c r="JT35">
        <f>VLOOKUP(JT2,Podklady!$BK$7:$BL$200,2,0)</f>
        <v>6.01</v>
      </c>
      <c r="KH35">
        <f>VLOOKUP(KH2,Podklady!$BK$7:$BL$200,2,0)</f>
        <v>0.88</v>
      </c>
      <c r="KZ35">
        <f>VLOOKUP(KZ2,Podklady!$BK$7:$BL$200,2,0)</f>
        <v>9.15</v>
      </c>
    </row>
    <row r="36" spans="2:320" x14ac:dyDescent="0.25">
      <c r="B36" s="1" t="s">
        <v>32</v>
      </c>
      <c r="C36" s="2">
        <f t="shared" si="6"/>
        <v>2414.9510999999993</v>
      </c>
      <c r="AR36">
        <f>VLOOKUP(AR2,Podklady!$BM$7:$BN$200,2,0)</f>
        <v>62.38</v>
      </c>
      <c r="AY36">
        <f>VLOOKUP(AY2,Podklady!$BM$7:$BN$200,2,0)</f>
        <v>0.79830000000000001</v>
      </c>
      <c r="BG36">
        <f>VLOOKUP(BG2,Podklady!$BM$7:$BN$200,2,0)</f>
        <v>35.46</v>
      </c>
      <c r="BI36">
        <f>VLOOKUP(BI2,Podklady!$BM$7:$BN$200,2,0)</f>
        <v>2.3820000000000001</v>
      </c>
      <c r="BJ36">
        <f>VLOOKUP(BJ2,Podklady!$BM$7:$BN$200,2,0)</f>
        <v>0.05</v>
      </c>
      <c r="BY36">
        <f>VLOOKUP(BY2,Podklady!$BM$7:$BN$200,2,0)</f>
        <v>2.91</v>
      </c>
      <c r="CB36">
        <f>VLOOKUP(CB2,Podklady!$BM$7:$BN$200,2,0)</f>
        <v>0.05</v>
      </c>
      <c r="CE36">
        <f>VLOOKUP(CE2,Podklady!$BM$7:$BN$200,2,0)</f>
        <v>0.12</v>
      </c>
      <c r="CF36">
        <f>VLOOKUP(CF2,Podklady!$BM$7:$BN$200,2,0)</f>
        <v>0.03</v>
      </c>
      <c r="CJ36">
        <f>VLOOKUP(CJ2,Podklady!$BM$7:$BN$200,2,0)</f>
        <v>2.16</v>
      </c>
      <c r="CY36">
        <f>VLOOKUP(CY2,Podklady!$BM$7:$BN$200,2,0)</f>
        <v>0.08</v>
      </c>
      <c r="DA36">
        <f>VLOOKUP(DA2,Podklady!$BM$7:$BN$200,2,0)</f>
        <v>0.35</v>
      </c>
      <c r="DB36">
        <f>VLOOKUP(DB2,Podklady!$BM$7:$BN$200,2,0)</f>
        <v>0.4</v>
      </c>
      <c r="DU36">
        <f>VLOOKUP(DU2,Podklady!$BM$7:$BN$200,2,0)</f>
        <v>0.124</v>
      </c>
      <c r="DV36">
        <f>VLOOKUP(DV2,Podklady!$BM$7:$BN$200,2,0)</f>
        <v>1.83</v>
      </c>
      <c r="EC36">
        <f>VLOOKUP(EC2,Podklady!$BM$7:$BN$200,2,0)</f>
        <v>3.96</v>
      </c>
      <c r="ED36">
        <f>VLOOKUP(ED2,Podklady!$BM$7:$BN$200,2,0)</f>
        <v>2.5000000000000001E-2</v>
      </c>
      <c r="EL36">
        <f>VLOOKUP(EL2,Podklady!$BM$7:$BN$200,2,0)</f>
        <v>21.04</v>
      </c>
      <c r="EO36">
        <f>VLOOKUP(EO2,Podklady!$BM$7:$BN$200,2,0)</f>
        <v>60.094999999999999</v>
      </c>
      <c r="ER36">
        <f>VLOOKUP(ER2,Podklady!$BM$7:$BN$200,2,0)</f>
        <v>1.5629999999999999</v>
      </c>
      <c r="FJ36">
        <f>VLOOKUP(FJ2,Podklady!$BM$7:$BN$200,2,0)</f>
        <v>884.93100000000015</v>
      </c>
      <c r="FK36">
        <f>VLOOKUP(FK2,Podklady!$BM$7:$BN$200,2,0)</f>
        <v>304</v>
      </c>
      <c r="FL36">
        <f>VLOOKUP(FL2,Podklady!$BM$7:$BN$200,2,0)</f>
        <v>157.5</v>
      </c>
      <c r="FR36">
        <f>VLOOKUP(FR2,Podklady!$BM$7:$BN$200,2,0)</f>
        <v>458.11899999999986</v>
      </c>
      <c r="FU36">
        <f>VLOOKUP(FU2,Podklady!$BM$7:$BN$200,2,0)</f>
        <v>147.94</v>
      </c>
      <c r="FZ36">
        <f>VLOOKUP(FZ2,Podklady!$BM$7:$BN$200,2,0)</f>
        <v>160.47</v>
      </c>
      <c r="GD36">
        <f>VLOOKUP(GD2,Podklady!$BM$7:$BN$200,2,0)</f>
        <v>9.06E-2</v>
      </c>
      <c r="GE36">
        <f>VLOOKUP(GE2,Podklady!$BM$7:$BN$200,2,0)</f>
        <v>0.24</v>
      </c>
      <c r="GF36">
        <f>VLOOKUP(GF2,Podklady!$BM$7:$BN$200,2,0)</f>
        <v>1.093</v>
      </c>
      <c r="GI36">
        <f>VLOOKUP(GI2,Podklady!$BM$7:$BN$200,2,0)</f>
        <v>2E-3</v>
      </c>
      <c r="HN36">
        <f>VLOOKUP(HN2,Podklady!$BM$7:$BN$200,2,0)</f>
        <v>0.183</v>
      </c>
      <c r="HQ36">
        <f>VLOOKUP(HQ2,Podklady!$BM$7:$BN$200,2,0)</f>
        <v>0.16869999999999999</v>
      </c>
      <c r="HR36">
        <f>VLOOKUP(HR2,Podklady!$BM$7:$BN$200,2,0)</f>
        <v>2.94</v>
      </c>
      <c r="HS36">
        <f>VLOOKUP(HS2,Podklady!$BM$7:$BN$200,2,0)</f>
        <v>1.216</v>
      </c>
      <c r="HV36">
        <f>VLOOKUP(HV2,Podklady!$BM$7:$BN$200,2,0)</f>
        <v>0.312</v>
      </c>
      <c r="JI36">
        <f>VLOOKUP(JI2,Podklady!$BM$7:$BN$200,2,0)</f>
        <v>4.4424999999999999</v>
      </c>
      <c r="JJ36">
        <f>VLOOKUP(JJ2,Podklady!$BM$7:$BN$200,2,0)</f>
        <v>19.22</v>
      </c>
      <c r="JK36">
        <f>VLOOKUP(JK2,Podklady!$BM$7:$BN$200,2,0)</f>
        <v>66.650999999999996</v>
      </c>
      <c r="JM36">
        <f>VLOOKUP(JM2,Podklady!$BM$7:$BN$200,2,0)</f>
        <v>1.28</v>
      </c>
      <c r="JN36">
        <f>VLOOKUP(JN2,Podklady!$BM$7:$BN$200,2,0)</f>
        <v>7.109</v>
      </c>
      <c r="KW36">
        <f>VLOOKUP(KW2,Podklady!$BM$7:$BN$200,2,0)</f>
        <v>0.27</v>
      </c>
      <c r="KZ36">
        <f>VLOOKUP(KZ2,Podklady!$BM$7:$BN$200,2,0)</f>
        <v>0.96599999999999997</v>
      </c>
    </row>
    <row r="37" spans="2:320" x14ac:dyDescent="0.25">
      <c r="B37" s="1" t="s">
        <v>33</v>
      </c>
      <c r="C37" s="2">
        <f t="shared" si="6"/>
        <v>911.5329999999999</v>
      </c>
      <c r="AR37">
        <f>VLOOKUP(AR2,Podklady!$BO$7:$BP$200,2,0)</f>
        <v>41.050000000000004</v>
      </c>
      <c r="AS37">
        <f>VLOOKUP(AS2,Podklady!$BO$7:$BP$200,2,0)</f>
        <v>1.19</v>
      </c>
      <c r="BG37">
        <f>VLOOKUP(BG2,Podklady!$BO$7:$BP$200,2,0)</f>
        <v>26.320000000000004</v>
      </c>
      <c r="BI37">
        <f>VLOOKUP(BI2,Podklady!$BO$7:$BP$200,2,0)</f>
        <v>1.4450000000000001</v>
      </c>
      <c r="BY37">
        <f>VLOOKUP(BY2,Podklady!$BO$7:$BP$200,2,0)</f>
        <v>3.82</v>
      </c>
      <c r="CB37">
        <f>VLOOKUP(CB2,Podklady!$BO$7:$BP$200,2,0)</f>
        <v>0.02</v>
      </c>
      <c r="CE37">
        <f>VLOOKUP(CE2,Podklady!$BO$7:$BP$200,2,0)</f>
        <v>9.0000000000000011E-2</v>
      </c>
      <c r="CJ37">
        <f>VLOOKUP(CJ2,Podklady!$BO$7:$BP$200,2,0)</f>
        <v>0.45999999999999996</v>
      </c>
      <c r="CO37">
        <f>VLOOKUP(CO2,Podklady!$BO$7:$BP$200,2,0)</f>
        <v>0.01</v>
      </c>
      <c r="CY37">
        <f>VLOOKUP(CY2,Podklady!$BO$7:$BP$200,2,0)</f>
        <v>4.4999999999999998E-2</v>
      </c>
      <c r="DA37">
        <f>VLOOKUP(DA2,Podklady!$BO$7:$BP$200,2,0)</f>
        <v>0.24000000000000002</v>
      </c>
      <c r="DB37">
        <f>VLOOKUP(DB2,Podklady!$BO$7:$BP$200,2,0)</f>
        <v>0.4</v>
      </c>
      <c r="DG37">
        <f>VLOOKUP(DG2,Podklady!$BO$7:$BP$200,2,0)</f>
        <v>6.3500000000000001E-2</v>
      </c>
      <c r="DV37">
        <f>VLOOKUP(DV2,Podklady!$BO$7:$BP$200,2,0)</f>
        <v>0.57199999999999995</v>
      </c>
      <c r="EC37">
        <f>VLOOKUP(EC2,Podklady!$BO$7:$BP$200,2,0)</f>
        <v>1.198</v>
      </c>
      <c r="EO37">
        <f>VLOOKUP(EO2,Podklady!$BO$7:$BP$200,2,0)</f>
        <v>36.447000000000003</v>
      </c>
      <c r="ER37">
        <f>VLOOKUP(ER2,Podklady!$BO$7:$BP$200,2,0)</f>
        <v>0.94799999999999995</v>
      </c>
      <c r="ES37">
        <f>VLOOKUP(ES2,Podklady!$BO$7:$BP$200,2,0)</f>
        <v>0.06</v>
      </c>
      <c r="FJ37">
        <f>VLOOKUP(FJ2,Podklady!$BO$7:$BP$200,2,0)</f>
        <v>335.18999999999994</v>
      </c>
      <c r="FR37">
        <f>VLOOKUP(FR2,Podklady!$BO$7:$BP$200,2,0)</f>
        <v>394.31000000000006</v>
      </c>
      <c r="FU37">
        <f>VLOOKUP(FU2,Podklady!$BO$7:$BP$200,2,0)</f>
        <v>46.78</v>
      </c>
      <c r="GK37">
        <f>VLOOKUP(GK2,Podklady!$BO$7:$BP$200,2,0)</f>
        <v>4.4999999999999998E-2</v>
      </c>
      <c r="HX37">
        <f>VLOOKUP(HX2,Podklady!$BO$7:$BP$200,2,0)</f>
        <v>4.9500000000000002E-2</v>
      </c>
      <c r="II37">
        <f>VLOOKUP(II2,Podklady!$BO$7:$BP$200,2,0)</f>
        <v>1.78</v>
      </c>
      <c r="JI37">
        <f>VLOOKUP(JI2,Podklady!$BO$7:$BP$200,2,0)</f>
        <v>0.28000000000000003</v>
      </c>
      <c r="KE37">
        <f>VLOOKUP(KE2,Podklady!$BO$7:$BP$200,2,0)</f>
        <v>18.72</v>
      </c>
    </row>
    <row r="38" spans="2:320" x14ac:dyDescent="0.25">
      <c r="B38" s="1" t="s">
        <v>34</v>
      </c>
      <c r="C38" s="2">
        <f t="shared" si="6"/>
        <v>612.13630000000001</v>
      </c>
      <c r="AR38">
        <f>VLOOKUP(AR2,Podklady!$BQ$7:$BR$200,2,0)</f>
        <v>25.83</v>
      </c>
      <c r="AS38">
        <f>VLOOKUP(AS2,Podklady!$BQ$7:$BR$200,2,0)</f>
        <v>0.28000000000000003</v>
      </c>
      <c r="BG38">
        <f>VLOOKUP(BG2,Podklady!$BQ$7:$BR$200,2,0)</f>
        <v>18.420000000000002</v>
      </c>
      <c r="BI38">
        <f>VLOOKUP(BI2,Podklady!$BQ$7:$BR$200,2,0)</f>
        <v>1.2949999999999999</v>
      </c>
      <c r="BJ38">
        <f>VLOOKUP(BJ2,Podklady!$BQ$7:$BR$200,2,0)</f>
        <v>0.08</v>
      </c>
      <c r="BX38">
        <f>VLOOKUP(BX2,Podklady!$BQ$7:$BR$200,2,0)</f>
        <v>8.3149999999999995</v>
      </c>
      <c r="BZ38">
        <f>VLOOKUP(BZ2,Podklady!$BQ$7:$BR$200,2,0)</f>
        <v>2.8969999999999998</v>
      </c>
      <c r="CB38">
        <f>VLOOKUP(CB2,Podklady!$BQ$7:$BR$200,2,0)</f>
        <v>0.17</v>
      </c>
      <c r="CE38">
        <f>VLOOKUP(CE2,Podklady!$BQ$7:$BR$200,2,0)</f>
        <v>0.125</v>
      </c>
      <c r="CJ38">
        <f>VLOOKUP(CJ2,Podklady!$BQ$7:$BR$200,2,0)</f>
        <v>0.90999999999999992</v>
      </c>
      <c r="CO38">
        <f>VLOOKUP(CO2,Podklady!$BQ$7:$BR$200,2,0)</f>
        <v>0.01</v>
      </c>
      <c r="CY38">
        <f>VLOOKUP(CY2,Podklady!$BQ$7:$BR$200,2,0)</f>
        <v>0.12</v>
      </c>
      <c r="DA38">
        <f>VLOOKUP(DA2,Podklady!$BQ$7:$BR$200,2,0)</f>
        <v>0.45</v>
      </c>
      <c r="DB38">
        <f>VLOOKUP(DB2,Podklady!$BQ$7:$BR$200,2,0)</f>
        <v>0.70000000000000007</v>
      </c>
      <c r="DV38">
        <f>VLOOKUP(DV2,Podklady!$BQ$7:$BR$200,2,0)</f>
        <v>0.60499999999999998</v>
      </c>
      <c r="EC38">
        <f>VLOOKUP(EC2,Podklady!$BQ$7:$BR$200,2,0)</f>
        <v>2.5150000000000001</v>
      </c>
      <c r="EL38">
        <f>VLOOKUP(EL2,Podklady!$BQ$7:$BR$200,2,0)</f>
        <v>4.96</v>
      </c>
      <c r="EO38">
        <f>VLOOKUP(EO2,Podklady!$BQ$7:$BR$200,2,0)</f>
        <v>32.665999999999997</v>
      </c>
      <c r="ER38">
        <f>VLOOKUP(ER2,Podklady!$BQ$7:$BR$200,2,0)</f>
        <v>0.84899999999999998</v>
      </c>
      <c r="ES38">
        <f>VLOOKUP(ES2,Podklady!$BQ$7:$BR$200,2,0)</f>
        <v>1.48</v>
      </c>
      <c r="FF38">
        <f>VLOOKUP(FF2,Podklady!$BQ$7:$BR$200,2,0)</f>
        <v>0.32</v>
      </c>
      <c r="FJ38">
        <f>VLOOKUP(FJ2,Podklady!$BQ$7:$BR$200,2,0)</f>
        <v>261.27800000000002</v>
      </c>
      <c r="FR38">
        <f>VLOOKUP(FR2,Podklady!$BQ$7:$BR$200,2,0)</f>
        <v>197.53</v>
      </c>
      <c r="FU38">
        <f>VLOOKUP(FU2,Podklady!$BQ$7:$BR$200,2,0)</f>
        <v>11.82</v>
      </c>
      <c r="GF38">
        <f>VLOOKUP(GF2,Podklady!$BQ$7:$BR$200,2,0)</f>
        <v>0.41099999999999998</v>
      </c>
      <c r="GK38">
        <f>VLOOKUP(GK2,Podklady!$BQ$7:$BR$200,2,0)</f>
        <v>5.0000000000000001E-4</v>
      </c>
      <c r="GP38">
        <f>VLOOKUP(GP2,Podklady!$BQ$7:$BR$200,2,0)</f>
        <v>9.7999999999999997E-3</v>
      </c>
      <c r="HS38">
        <f>VLOOKUP(HS2,Podklady!$BQ$7:$BR$200,2,0)</f>
        <v>0.52400000000000002</v>
      </c>
      <c r="HX38">
        <f>VLOOKUP(HX2,Podklady!$BQ$7:$BR$200,2,0)</f>
        <v>1.96</v>
      </c>
      <c r="JI38">
        <f>VLOOKUP(JI2,Podklady!$BQ$7:$BR$200,2,0)</f>
        <v>2.9</v>
      </c>
      <c r="JK38">
        <f>VLOOKUP(JK2,Podklady!$BQ$7:$BR$200,2,0)</f>
        <v>31.158999999999999</v>
      </c>
      <c r="JN38">
        <f>VLOOKUP(JN2,Podklady!$BQ$7:$BR$200,2,0)</f>
        <v>1.5469999999999999</v>
      </c>
    </row>
    <row r="39" spans="2:320" x14ac:dyDescent="0.25">
      <c r="B39" s="1" t="s">
        <v>35</v>
      </c>
      <c r="C39" s="2">
        <f t="shared" si="6"/>
        <v>294.85190000000006</v>
      </c>
      <c r="AR39">
        <f>VLOOKUP(AR2,Podklady!$BS$7:$BT$200,2,0)</f>
        <v>14.060000000000002</v>
      </c>
      <c r="AT39">
        <f>VLOOKUP(AT2,Podklady!$BS$7:$BT$200,2,0)</f>
        <v>0.24</v>
      </c>
      <c r="BG39">
        <f>VLOOKUP(BG2,Podklady!$BS$7:$BT$200,2,0)</f>
        <v>7.080000000000001</v>
      </c>
      <c r="BI39">
        <f>VLOOKUP(BI2,Podklady!$BS$7:$BT$200,2,0)</f>
        <v>0.34899999999999998</v>
      </c>
      <c r="BJ39">
        <f>VLOOKUP(BJ2,Podklady!$BS$7:$BT$200,2,0)</f>
        <v>0.03</v>
      </c>
      <c r="CB39">
        <f>VLOOKUP(CB2,Podklady!$BS$7:$BT$200,2,0)</f>
        <v>0.1</v>
      </c>
      <c r="CE39">
        <f>VLOOKUP(CE2,Podklady!$BS$7:$BT$200,2,0)</f>
        <v>0.13</v>
      </c>
      <c r="CJ39">
        <f>VLOOKUP(CJ2,Podklady!$BS$7:$BT$200,2,0)</f>
        <v>0.22999999999999998</v>
      </c>
      <c r="CO39">
        <f>VLOOKUP(CO2,Podklady!$BS$7:$BT$200,2,0)</f>
        <v>0.03</v>
      </c>
      <c r="CY39">
        <f>VLOOKUP(CY2,Podklady!$BS$7:$BT$200,2,0)</f>
        <v>0.08</v>
      </c>
      <c r="DA39">
        <f>VLOOKUP(DA2,Podklady!$BS$7:$BT$200,2,0)</f>
        <v>0.17</v>
      </c>
      <c r="DB39">
        <f>VLOOKUP(DB2,Podklady!$BS$7:$BT$200,2,0)</f>
        <v>0.24000000000000002</v>
      </c>
      <c r="DV39">
        <f>VLOOKUP(DV2,Podklady!$BS$7:$BT$200,2,0)</f>
        <v>0.11</v>
      </c>
      <c r="EC39">
        <f>VLOOKUP(EC2,Podklady!$BS$7:$BT$200,2,0)</f>
        <v>0.43</v>
      </c>
      <c r="EO39">
        <f>VLOOKUP(EO2,Podklady!$BS$7:$BT$200,2,0)</f>
        <v>8.7929999999999993</v>
      </c>
      <c r="ER39">
        <f>VLOOKUP(ER2,Podklady!$BS$7:$BT$200,2,0)</f>
        <v>0.22800000000000001</v>
      </c>
      <c r="FJ39">
        <f>VLOOKUP(FJ2,Podklady!$BS$7:$BT$200,2,0)</f>
        <v>120.15300000000001</v>
      </c>
      <c r="FR39">
        <f>VLOOKUP(FR2,Podklady!$BS$7:$BT$200,2,0)</f>
        <v>64.94</v>
      </c>
      <c r="FU39">
        <f>VLOOKUP(FU2,Podklady!$BS$7:$BT$200,2,0)</f>
        <v>14.58</v>
      </c>
      <c r="FZ39">
        <f>VLOOKUP(FZ2,Podklady!$BS$7:$BT$200,2,0)</f>
        <v>15.79</v>
      </c>
      <c r="GD39">
        <f>VLOOKUP(GD2,Podklady!$BS$7:$BT$200,2,0)</f>
        <v>0.13300000000000001</v>
      </c>
      <c r="GE39">
        <f>VLOOKUP(GE2,Podklady!$BS$7:$BT$200,2,0)</f>
        <v>0.42</v>
      </c>
      <c r="GK39">
        <f>VLOOKUP(GK2,Podklady!$BS$7:$BT$200,2,0)</f>
        <v>5.5899999999999998E-2</v>
      </c>
      <c r="HR39">
        <f>VLOOKUP(HR2,Podklady!$BS$7:$BT$200,2,0)</f>
        <v>4.32</v>
      </c>
      <c r="JI39">
        <f>VLOOKUP(JI2,Podklady!$BS$7:$BT$200,2,0)</f>
        <v>0.84</v>
      </c>
      <c r="JJ39">
        <f>VLOOKUP(JJ2,Podklady!$BS$7:$BT$200,2,0)</f>
        <v>27.3</v>
      </c>
      <c r="KE39">
        <f>VLOOKUP(KE2,Podklady!$BS$7:$BT$200,2,0)</f>
        <v>13.8</v>
      </c>
      <c r="KW39">
        <f>VLOOKUP(KW2,Podklady!$BS$7:$BT$200,2,0)</f>
        <v>0.22</v>
      </c>
    </row>
    <row r="40" spans="2:320" x14ac:dyDescent="0.25">
      <c r="B40" s="1" t="s">
        <v>36</v>
      </c>
      <c r="C40" s="2">
        <f t="shared" si="6"/>
        <v>600.48969999999997</v>
      </c>
      <c r="AR40">
        <f>VLOOKUP(AR2,Podklady!$BU$7:$BV$200,2,0)</f>
        <v>20.2</v>
      </c>
      <c r="BG40">
        <f>VLOOKUP(BG2,Podklady!$BU$7:$BV$200,2,0)</f>
        <v>12.34</v>
      </c>
      <c r="BI40">
        <f>VLOOKUP(BI2,Podklady!$BU$7:$BV$200,2,0)</f>
        <v>0.72399999999999998</v>
      </c>
      <c r="BJ40">
        <f>VLOOKUP(BJ2,Podklady!$BU$7:$BV$200,2,0)</f>
        <v>0.13</v>
      </c>
      <c r="CB40">
        <f>VLOOKUP(CB2,Podklady!$BU$7:$BV$200,2,0)</f>
        <v>9.0000000000000011E-2</v>
      </c>
      <c r="CE40">
        <f>VLOOKUP(CE2,Podklady!$BU$7:$BV$200,2,0)</f>
        <v>6.9999999999999993E-2</v>
      </c>
      <c r="CJ40">
        <f>VLOOKUP(CJ2,Podklady!$BU$7:$BV$200,2,0)</f>
        <v>0.69000000000000006</v>
      </c>
      <c r="CO40">
        <f>VLOOKUP(CO2,Podklady!$BU$7:$BV$200,2,0)</f>
        <v>0.14399999999999999</v>
      </c>
      <c r="CY40">
        <f>VLOOKUP(CY2,Podklady!$BU$7:$BV$200,2,0)</f>
        <v>0.09</v>
      </c>
      <c r="DA40">
        <f>VLOOKUP(DA2,Podklady!$BU$7:$BV$200,2,0)</f>
        <v>0.30000000000000004</v>
      </c>
      <c r="DB40">
        <f>VLOOKUP(DB2,Podklady!$BU$7:$BV$200,2,0)</f>
        <v>0.35</v>
      </c>
      <c r="DV40">
        <f>VLOOKUP(DV2,Podklady!$BU$7:$BV$200,2,0)</f>
        <v>0.71</v>
      </c>
      <c r="EC40">
        <f>VLOOKUP(EC2,Podklady!$BU$7:$BV$200,2,0)</f>
        <v>1.607</v>
      </c>
      <c r="EO40">
        <f>VLOOKUP(EO2,Podklady!$BU$7:$BV$200,2,0)</f>
        <v>18.271999999999998</v>
      </c>
      <c r="ER40">
        <f>VLOOKUP(ER2,Podklady!$BU$7:$BV$200,2,0)</f>
        <v>0.47499999999999998</v>
      </c>
      <c r="FJ40">
        <f>VLOOKUP(FJ2,Podklady!$BU$7:$BV$200,2,0)</f>
        <v>309.65999999999997</v>
      </c>
      <c r="FR40">
        <f>VLOOKUP(FR2,Podklady!$BU$7:$BV$200,2,0)</f>
        <v>148.58999999999997</v>
      </c>
      <c r="FU40">
        <f>VLOOKUP(FU2,Podklady!$BU$7:$BV$200,2,0)</f>
        <v>17.029999999999998</v>
      </c>
      <c r="GF40">
        <f>VLOOKUP(GF2,Podklady!$BU$7:$BV$200,2,0)</f>
        <v>1.3859999999999999</v>
      </c>
      <c r="HS40">
        <f>VLOOKUP(HS2,Podklady!$BU$7:$BV$200,2,0)</f>
        <v>2.5139999999999998</v>
      </c>
      <c r="JK40">
        <f>VLOOKUP(JK2,Podklady!$BU$7:$BV$200,2,0)</f>
        <v>65.114000000000004</v>
      </c>
      <c r="KV40">
        <f>VLOOKUP(KV2,Podklady!$BU$7:$BV$200,2,0)</f>
        <v>3.7000000000000002E-3</v>
      </c>
    </row>
    <row r="41" spans="2:320" x14ac:dyDescent="0.25">
      <c r="B41" s="1" t="s">
        <v>37</v>
      </c>
      <c r="C41" s="2">
        <f t="shared" si="6"/>
        <v>106.68950000000001</v>
      </c>
      <c r="AR41">
        <f>VLOOKUP(AR2,Podklady!$BW$7:$BX$200,2,0)</f>
        <v>3.8299999999999992</v>
      </c>
      <c r="BG41">
        <f>VLOOKUP(BG2,Podklady!$BW$7:$BX$200,2,0)</f>
        <v>9.6000000000000014</v>
      </c>
      <c r="BI41">
        <f>VLOOKUP(BI2,Podklady!$BW$7:$BX$200,2,0)</f>
        <v>0.311</v>
      </c>
      <c r="BJ41">
        <f>VLOOKUP(BJ2,Podklady!$BW$7:$BX$200,2,0)</f>
        <v>0.02</v>
      </c>
      <c r="BX41">
        <f>VLOOKUP(BX2,Podklady!$BW$7:$BX$200,2,0)</f>
        <v>0.74299999999999999</v>
      </c>
      <c r="CB41">
        <f>VLOOKUP(CB2,Podklady!$BW$7:$BX$200,2,0)</f>
        <v>0.04</v>
      </c>
      <c r="CE41">
        <f>VLOOKUP(CE2,Podklady!$BW$7:$BX$200,2,0)</f>
        <v>0.1</v>
      </c>
      <c r="CJ41">
        <f>VLOOKUP(CJ2,Podklady!$BW$7:$BX$200,2,0)</f>
        <v>0.255</v>
      </c>
      <c r="CY41">
        <f>VLOOKUP(CY2,Podklady!$BW$7:$BX$200,2,0)</f>
        <v>0.03</v>
      </c>
      <c r="DA41">
        <f>VLOOKUP(DA2,Podklady!$BW$7:$BX$200,2,0)</f>
        <v>0.24000000000000002</v>
      </c>
      <c r="DB41">
        <f>VLOOKUP(DB2,Podklady!$BW$7:$BX$200,2,0)</f>
        <v>0.21</v>
      </c>
      <c r="DV41">
        <f>VLOOKUP(DV2,Podklady!$BW$7:$BX$200,2,0)</f>
        <v>0.13</v>
      </c>
      <c r="EC41">
        <f>VLOOKUP(EC2,Podklady!$BW$7:$BX$200,2,0)</f>
        <v>0.32</v>
      </c>
      <c r="EO41">
        <f>VLOOKUP(EO2,Podklady!$BW$7:$BX$200,2,0)</f>
        <v>7.8540000000000001</v>
      </c>
      <c r="ER41">
        <f>VLOOKUP(ER2,Podklady!$BW$7:$BX$200,2,0)</f>
        <v>0.20499999999999999</v>
      </c>
      <c r="ES41">
        <f>VLOOKUP(ES2,Podklady!$BW$7:$BX$200,2,0)</f>
        <v>0.04</v>
      </c>
      <c r="FJ41">
        <f>VLOOKUP(FJ2,Podklady!$BW$7:$BX$200,2,0)</f>
        <v>26.17</v>
      </c>
      <c r="FR41">
        <f>VLOOKUP(FR2,Podklady!$BW$7:$BX$200,2,0)</f>
        <v>25.930000000000003</v>
      </c>
      <c r="FU41">
        <f>VLOOKUP(FU2,Podklady!$BW$7:$BX$200,2,0)</f>
        <v>9.5</v>
      </c>
      <c r="FZ41">
        <f>VLOOKUP(FZ2,Podklady!$BW$7:$BX$200,2,0)</f>
        <v>14.77</v>
      </c>
      <c r="GD41">
        <f>VLOOKUP(GD2,Podklady!$BW$7:$BX$200,2,0)</f>
        <v>0.12540000000000001</v>
      </c>
      <c r="HQ41">
        <f>VLOOKUP(HQ2,Podklady!$BW$7:$BX$200,2,0)</f>
        <v>0.2051</v>
      </c>
      <c r="HX41">
        <f>VLOOKUP(HX2,Podklady!$BW$7:$BX$200,2,0)</f>
        <v>1E-3</v>
      </c>
      <c r="JI41">
        <f>VLOOKUP(JI2,Podklady!$BW$7:$BX$200,2,0)</f>
        <v>5.1859999999999999</v>
      </c>
      <c r="KR41">
        <f>VLOOKUP(KR2,Podklady!$BW$7:$BX$200,2,0)</f>
        <v>0.42</v>
      </c>
      <c r="LA41">
        <f>VLOOKUP(LA2,Podklady!$BW$7:$BX$200,2,0)</f>
        <v>0.45400000000000001</v>
      </c>
    </row>
    <row r="42" spans="2:320" x14ac:dyDescent="0.25">
      <c r="B42" s="1" t="s">
        <v>38</v>
      </c>
      <c r="C42" s="2">
        <f t="shared" si="6"/>
        <v>524.45040000000017</v>
      </c>
      <c r="AR42">
        <f>VLOOKUP(AR2,Podklady!$BY$7:$BZ$200,2,0)</f>
        <v>19.170000000000002</v>
      </c>
      <c r="BG42">
        <f>VLOOKUP(BG2,Podklady!$BY$7:$BZ$200,2,0)</f>
        <v>11.670000000000002</v>
      </c>
      <c r="BI42">
        <f>VLOOKUP(BI2,Podklady!$BY$7:$BZ$200,2,0)</f>
        <v>0.77200000000000002</v>
      </c>
      <c r="BJ42">
        <f>VLOOKUP(BJ2,Podklady!$BY$7:$BZ$200,2,0)</f>
        <v>0.01</v>
      </c>
      <c r="BY42">
        <f>VLOOKUP(BY2,Podklady!$BY$7:$BZ$200,2,0)</f>
        <v>3.1930000000000001</v>
      </c>
      <c r="CB42">
        <f>VLOOKUP(CB2,Podklady!$BY$7:$BZ$200,2,0)</f>
        <v>0.05</v>
      </c>
      <c r="CE42">
        <f>VLOOKUP(CE2,Podklady!$BY$7:$BZ$200,2,0)</f>
        <v>0.08</v>
      </c>
      <c r="CJ42">
        <f>VLOOKUP(CJ2,Podklady!$BY$7:$BZ$200,2,0)</f>
        <v>0.21500000000000002</v>
      </c>
      <c r="CO42">
        <f>VLOOKUP(CO2,Podklady!$BY$7:$BZ$200,2,0)</f>
        <v>3.0000000000000001E-3</v>
      </c>
      <c r="CY42">
        <f>VLOOKUP(CY2,Podklady!$BY$7:$BZ$200,2,0)</f>
        <v>0.03</v>
      </c>
      <c r="DA42">
        <f>VLOOKUP(DA2,Podklady!$BY$7:$BZ$200,2,0)</f>
        <v>0.14000000000000001</v>
      </c>
      <c r="DB42">
        <f>VLOOKUP(DB2,Podklady!$BY$7:$BZ$200,2,0)</f>
        <v>0.16</v>
      </c>
      <c r="DV42">
        <f>VLOOKUP(DV2,Podklady!$BY$7:$BZ$200,2,0)</f>
        <v>0.28800000000000003</v>
      </c>
      <c r="EC42">
        <f>VLOOKUP(EC2,Podklady!$BY$7:$BZ$200,2,0)</f>
        <v>0.59699999999999998</v>
      </c>
      <c r="EO42">
        <f>VLOOKUP(EO2,Podklady!$BY$7:$BZ$200,2,0)</f>
        <v>19.481000000000002</v>
      </c>
      <c r="ER42">
        <f>VLOOKUP(ER2,Podklady!$BY$7:$BZ$200,2,0)</f>
        <v>0.50700000000000001</v>
      </c>
      <c r="FJ42">
        <f>VLOOKUP(FJ2,Podklady!$BY$7:$BZ$200,2,0)</f>
        <v>251.40000000000009</v>
      </c>
      <c r="FR42">
        <f>VLOOKUP(FR2,Podklady!$BY$7:$BZ$200,2,0)</f>
        <v>183.50800000000004</v>
      </c>
      <c r="FU42">
        <f>VLOOKUP(FU2,Podklady!$BY$7:$BZ$200,2,0)</f>
        <v>13.02</v>
      </c>
      <c r="FZ42">
        <f>VLOOKUP(FZ2,Podklady!$BY$7:$BZ$200,2,0)</f>
        <v>8.09</v>
      </c>
      <c r="GD42">
        <f>VLOOKUP(GD2,Podklady!$BY$7:$BZ$200,2,0)</f>
        <v>1.6E-2</v>
      </c>
      <c r="GE42">
        <f>VLOOKUP(GE2,Podklady!$BY$7:$BZ$200,2,0)</f>
        <v>0.44</v>
      </c>
      <c r="HQ42">
        <f>VLOOKUP(HQ2,Podklady!$BY$7:$BZ$200,2,0)</f>
        <v>0.18640000000000001</v>
      </c>
      <c r="HR42">
        <f>VLOOKUP(HR2,Podklady!$BY$7:$BZ$200,2,0)</f>
        <v>4.2</v>
      </c>
      <c r="JI42">
        <f>VLOOKUP(JI2,Podklady!$BY$7:$BZ$200,2,0)</f>
        <v>1.804</v>
      </c>
      <c r="JJ42">
        <f>VLOOKUP(JJ2,Podklady!$BY$7:$BZ$200,2,0)</f>
        <v>5.42</v>
      </c>
    </row>
    <row r="43" spans="2:320" x14ac:dyDescent="0.25">
      <c r="B43" s="1" t="s">
        <v>39</v>
      </c>
      <c r="C43" s="2">
        <f t="shared" si="6"/>
        <v>370.55899999999991</v>
      </c>
      <c r="AR43">
        <f>VLOOKUP(AR2,Podklady!$CA$7:$CB$196,2,0)</f>
        <v>14.14</v>
      </c>
      <c r="BG43">
        <f>VLOOKUP(BG2,Podklady!$CA$7:$CB$196,2,0)</f>
        <v>8.2799999999999994</v>
      </c>
      <c r="BI43">
        <f>VLOOKUP(BI2,Podklady!$CA$7:$CB$196,2,0)</f>
        <v>0.45600000000000002</v>
      </c>
      <c r="BJ43">
        <f>VLOOKUP(BJ2,Podklady!$CA$7:$CB$196,2,0)</f>
        <v>0.08</v>
      </c>
      <c r="BY43">
        <f>VLOOKUP(BY2,Podklady!$CA$7:$CB$196,2,0)</f>
        <v>3.43</v>
      </c>
      <c r="CB43">
        <f>VLOOKUP(CB2,Podklady!$CA$7:$CB$196,2,0)</f>
        <v>9.0000000000000011E-2</v>
      </c>
      <c r="CE43">
        <f>VLOOKUP(CE2,Podklady!$CA$7:$CB$196,2,0)</f>
        <v>0.09</v>
      </c>
      <c r="CJ43">
        <f>VLOOKUP(CJ2,Podklady!$CA$7:$CB$196,2,0)</f>
        <v>0.5</v>
      </c>
      <c r="CX43">
        <f>VLOOKUP(CX2,Podklady!$CA$7:$CB$196,2,0)</f>
        <v>0.64500000000000002</v>
      </c>
      <c r="CY43">
        <f>VLOOKUP(CY2,Podklady!$CA$7:$CB$196,2,0)</f>
        <v>0.06</v>
      </c>
      <c r="DA43">
        <f>VLOOKUP(DA2,Podklady!$CA$7:$CB$196,2,0)</f>
        <v>0.02</v>
      </c>
      <c r="DB43">
        <f>VLOOKUP(DB2,Podklady!$CA$7:$CB$196,2,0)</f>
        <v>0.28999999999999998</v>
      </c>
      <c r="DV43">
        <f>VLOOKUP(DV2,Podklady!$CA$7:$CB$196,2,0)</f>
        <v>0.28499999999999998</v>
      </c>
      <c r="EC43">
        <f>VLOOKUP(EC2,Podklady!$CA$7:$CB$196,2,0)</f>
        <v>0.43000000000000005</v>
      </c>
      <c r="EO43">
        <f>VLOOKUP(EO2,Podklady!$CA$7:$CB$196,2,0)</f>
        <v>11.523999999999999</v>
      </c>
      <c r="ER43">
        <f>VLOOKUP(ER2,Podklady!$CA$7:$CB$196,2,0)</f>
        <v>0.3</v>
      </c>
      <c r="FJ43">
        <f>VLOOKUP(FJ2,Podklady!$CA$7:$CB$196,2,0)</f>
        <v>184.62999999999997</v>
      </c>
      <c r="FR43">
        <f>VLOOKUP(FR2,Podklady!$CA$7:$CB$196,2,0)</f>
        <v>102.00000000000001</v>
      </c>
      <c r="FU43">
        <f>VLOOKUP(FU2,Podklady!$CA$7:$CB$196,2,0)</f>
        <v>12.7</v>
      </c>
      <c r="FZ43">
        <f>VLOOKUP(FZ2,Podklady!$CA$7:$CB$196,2,0)</f>
        <v>21.52</v>
      </c>
      <c r="GD43">
        <f>VLOOKUP(GD2,Podklady!$CA$7:$CB$196,2,0)</f>
        <v>1.7500000000000002E-2</v>
      </c>
      <c r="GF43">
        <f>VLOOKUP(GF2,Podklady!$CA$7:$CB$196,2,0)</f>
        <v>6.9000000000000006E-2</v>
      </c>
      <c r="GI43">
        <f>VLOOKUP(GI2,Podklady!$CA$7:$CB$196,2,0)</f>
        <v>2E-3</v>
      </c>
      <c r="HQ43">
        <f>VLOOKUP(HQ2,Podklady!$CA$7:$CB$196,2,0)</f>
        <v>2.6499999999999999E-2</v>
      </c>
      <c r="HS43">
        <f>VLOOKUP(HS2,Podklady!$CA$7:$CB$196,2,0)</f>
        <v>7.4999999999999997E-2</v>
      </c>
      <c r="HV43">
        <f>VLOOKUP(HV2,Podklady!$CA$7:$CB$196,2,0)</f>
        <v>1.6E-2</v>
      </c>
      <c r="JI43">
        <f>VLOOKUP(JI2,Podklady!$CA$7:$CB$196,2,0)</f>
        <v>5.0369999999999999</v>
      </c>
      <c r="JK43">
        <f>VLOOKUP(JK2,Podklady!$CA$7:$CB$196,2,0)</f>
        <v>1.6870000000000001</v>
      </c>
      <c r="JN43">
        <f>VLOOKUP(JN2,Podklady!$CA$7:$CB$196,2,0)</f>
        <v>2.0539999999999998</v>
      </c>
      <c r="KA43">
        <f>VLOOKUP(KA2,Podklady!$CA$7:$CB$196,2,0)</f>
        <v>5.5E-2</v>
      </c>
      <c r="LA43">
        <f>VLOOKUP(LA2,Podklady!$CA$7:$CB$196,2,0)</f>
        <v>0.05</v>
      </c>
    </row>
    <row r="44" spans="2:320" x14ac:dyDescent="0.25">
      <c r="B44" s="1" t="s">
        <v>40</v>
      </c>
      <c r="C44" s="2">
        <f>SUM(D44:AAA44)</f>
        <v>1174.2778000000003</v>
      </c>
      <c r="J44">
        <f>VLOOKUP(J2,Podklady!$CC$7:$CD$200,2,0)</f>
        <v>4.46</v>
      </c>
      <c r="U44">
        <f>VLOOKUP(U2,Podklady!$CC$7:$CD$200,2,0)</f>
        <v>19.28</v>
      </c>
      <c r="AF44">
        <f>VLOOKUP(AF2,Podklady!$CC$7:$CD$200,2,0)</f>
        <v>6.43</v>
      </c>
      <c r="AM44">
        <f>VLOOKUP(AM2,Podklady!$CC$7:$CD$200,2,0)</f>
        <v>61.9</v>
      </c>
      <c r="AR44">
        <f>VLOOKUP(AR2,Podklady!$CC$7:$CD$200,2,0)</f>
        <v>28.54</v>
      </c>
      <c r="AS44">
        <f>VLOOKUP(AS2,Podklady!$CC$7:$CD$200,2,0)</f>
        <v>7.87</v>
      </c>
      <c r="AV44" s="49">
        <f>VLOOKUP(AV2,Podklady!$CC$13:$CD$13,2,0)</f>
        <v>20</v>
      </c>
      <c r="BG44">
        <f>VLOOKUP(BG2,Podklady!$CC$7:$CD$200,2,0)</f>
        <v>21.139999999999997</v>
      </c>
      <c r="BI44">
        <f>VLOOKUP(BI2,Podklady!$CC$7:$CD$200,2,0)</f>
        <v>1.145</v>
      </c>
      <c r="CJ44">
        <f>VLOOKUP(CJ2,Podklady!$CC$7:$CD$200,2,0)</f>
        <v>1.27</v>
      </c>
      <c r="DG44">
        <f>VLOOKUP(DG2,Podklady!$CC$7:$CD$200,2,0)</f>
        <v>1.2291000000000001</v>
      </c>
      <c r="DV44">
        <f>VLOOKUP(DV2,Podklady!$CC$7:$CD$200,2,0)</f>
        <v>0.89</v>
      </c>
      <c r="EC44">
        <f>VLOOKUP(EC2,Podklady!$CC$7:$CD$200,2,0)</f>
        <v>1.6850000000000001</v>
      </c>
      <c r="EL44">
        <f>VLOOKUP(EL2,Podklady!$CC$7:$CD$200,2,0)</f>
        <v>9.58</v>
      </c>
      <c r="EO44">
        <f>VLOOKUP(EO2,Podklady!$CC$7:$CD$200,2,0)</f>
        <v>28.872</v>
      </c>
      <c r="EQ44">
        <f>VLOOKUP(EQ2,Podklady!$CC$7:$CD$200,2,0)</f>
        <v>0.01</v>
      </c>
      <c r="ER44">
        <f>VLOOKUP(ER2,Podklady!$CC$7:$CD$200,2,0)</f>
        <v>0.75</v>
      </c>
      <c r="ES44">
        <f>VLOOKUP(ES2,Podklady!$CC$7:$CD$200,2,0)</f>
        <v>0.13300000000000001</v>
      </c>
      <c r="EZ44">
        <f>VLOOKUP(EZ2,Podklady!$CC$7:$CD$200,2,0)</f>
        <v>42.197299999999998</v>
      </c>
      <c r="FJ44">
        <f>VLOOKUP(FJ2,Podklady!$CC$7:$CD$200,2,0)</f>
        <v>295.08999999999992</v>
      </c>
      <c r="FR44">
        <f>VLOOKUP(FR2,Podklady!$CC$7:$CD$200,2,0)</f>
        <v>463.7600000000001</v>
      </c>
      <c r="FU44">
        <f>VLOOKUP(FU2,Podklady!$CC$7:$CD$200,2,0)</f>
        <v>97.169999999999987</v>
      </c>
      <c r="GD44">
        <f>VLOOKUP(GD2,Podklady!$CC$7:$CD$200,2,0)</f>
        <v>0.2646</v>
      </c>
      <c r="GK44">
        <f>VLOOKUP(GK2,Podklady!$CC$7:$CD$200,2,0)</f>
        <v>2.0999999999999999E-3</v>
      </c>
      <c r="GP44">
        <f>VLOOKUP(GP2,Podklady!$CC$7:$CD$200,2,0)</f>
        <v>1.2048000000000001</v>
      </c>
      <c r="HH44">
        <f>VLOOKUP(HH2,Podklady!$CC$7:$CD$200,2,0)</f>
        <v>8.0000000000000002E-3</v>
      </c>
      <c r="HJ44">
        <f>VLOOKUP(HJ2,Podklady!$CC$7:$CD$200,2,0)</f>
        <v>25.45</v>
      </c>
      <c r="HQ44">
        <f>VLOOKUP(HQ2,Podklady!$CC$7:$CD$200,2,0)</f>
        <v>0.37590000000000001</v>
      </c>
      <c r="IK44">
        <f>VLOOKUP(IK2,Podklady!$CC$7:$CD$200,2,0)</f>
        <v>0.99429999999999996</v>
      </c>
      <c r="IS44">
        <f>VLOOKUP(IS2,Podklady!$CC$7:$CD$200,2,0)</f>
        <v>1.7999999999999999E-2</v>
      </c>
      <c r="IX44">
        <f>VLOOKUP(IX2,Podklady!$CC$7:$CD$200,2,0)</f>
        <v>0.26779999999999998</v>
      </c>
      <c r="IY44">
        <f>VLOOKUP(IY2,Podklady!$CC$7:$CD$200,2,0)</f>
        <v>3.7999999999999999E-2</v>
      </c>
      <c r="JH44">
        <f>VLOOKUP(JH2,Podklady!$CC$7:$CD$200,2,0)</f>
        <v>1.73</v>
      </c>
      <c r="JI44">
        <f>VLOOKUP(JI2,Podklady!$CC$7:$CD$200,2,0)</f>
        <v>15.6439</v>
      </c>
      <c r="KG44">
        <f>VLOOKUP(KG2,Podklady!$CC$7:$CD$200,2,0)</f>
        <v>2</v>
      </c>
      <c r="KM44">
        <f>VLOOKUP(KM2,Podklady!$CC$7:$CD$200,2,0)</f>
        <v>4.2300000000000004</v>
      </c>
      <c r="KR44">
        <f>VLOOKUP(KR2,Podklady!$CC$7:$CD$200,2,0)</f>
        <v>5.5030000000000001</v>
      </c>
      <c r="KS44">
        <f>VLOOKUP(KS2,Podklady!$CC$7:$CD$200,2,0)</f>
        <v>2.16</v>
      </c>
      <c r="LA44">
        <f>VLOOKUP(LA2,Podklady!$CC$7:$CD$200,2,0)</f>
        <v>0.98599999999999999</v>
      </c>
    </row>
    <row r="45" spans="2:320" x14ac:dyDescent="0.25">
      <c r="B45" s="1" t="s">
        <v>41</v>
      </c>
      <c r="C45" s="2">
        <f t="shared" si="6"/>
        <v>910.78300000000024</v>
      </c>
      <c r="J45">
        <f>VLOOKUP(J2,Podklady!$CE$7:$CF$200,2,0)</f>
        <v>1.6</v>
      </c>
      <c r="AR45">
        <f>VLOOKUP(AR2,Podklady!$CE$7:$CF$200,2,0)</f>
        <v>31.200000000000003</v>
      </c>
      <c r="BG45">
        <f>VLOOKUP(BG2,Podklady!$CE$7:$CF$200,2,0)</f>
        <v>16.260000000000002</v>
      </c>
      <c r="BI45">
        <f>VLOOKUP(BI2,Podklady!$CE$7:$CF$200,2,0)</f>
        <v>1.2170000000000001</v>
      </c>
      <c r="BJ45">
        <f>VLOOKUP(BJ2,Podklady!$CE$7:$CF$200,2,0)</f>
        <v>0.06</v>
      </c>
      <c r="BX45">
        <f>VLOOKUP(BX2,Podklady!$CE$7:$CF$200,2,0)</f>
        <v>2.149</v>
      </c>
      <c r="CB45">
        <f>VLOOKUP(CB2,Podklady!$CE$7:$CF$200,2,0)</f>
        <v>0.13</v>
      </c>
      <c r="CE45">
        <f>VLOOKUP(CE2,Podklady!$CE$7:$CF$200,2,0)</f>
        <v>0.125</v>
      </c>
      <c r="CJ45">
        <f>VLOOKUP(CJ2,Podklady!$CE$7:$CF$200,2,0)</f>
        <v>1.08</v>
      </c>
      <c r="CO45">
        <f>VLOOKUP(CO2,Podklady!$CE$7:$CF$200,2,0)</f>
        <v>8.5000000000000006E-2</v>
      </c>
      <c r="CY45">
        <f>VLOOKUP(CY2,Podklady!$CE$7:$CF$200,2,0)</f>
        <v>0.14000000000000001</v>
      </c>
      <c r="DA45">
        <f>VLOOKUP(DA2,Podklady!$CE$7:$CF$200,2,0)</f>
        <v>0.60000000000000009</v>
      </c>
      <c r="DB45">
        <f>VLOOKUP(DB2,Podklady!$CE$7:$CF$200,2,0)</f>
        <v>0.64999999999999991</v>
      </c>
      <c r="DV45">
        <f>VLOOKUP(DV2,Podklady!$CE$7:$CF$200,2,0)</f>
        <v>1.07</v>
      </c>
      <c r="EC45">
        <f>VLOOKUP(EC2,Podklady!$CE$7:$CF$200,2,0)</f>
        <v>2.62</v>
      </c>
      <c r="EL45">
        <f>VLOOKUP(EL2,Podklady!$CE$7:$CF$200,2,0)</f>
        <v>23.02</v>
      </c>
      <c r="EO45">
        <f>VLOOKUP(EO2,Podklady!$CE$7:$CF$200,2,0)</f>
        <v>30.704000000000001</v>
      </c>
      <c r="ER45">
        <f>VLOOKUP(ER2,Podklady!$CE$7:$CF$200,2,0)</f>
        <v>0.79900000000000004</v>
      </c>
      <c r="ES45">
        <f>VLOOKUP(ES2,Podklady!$CE$7:$CF$200,2,0)</f>
        <v>0.3</v>
      </c>
      <c r="FJ45">
        <f>VLOOKUP(FJ2,Podklady!$CE$7:$CF$200,2,0)</f>
        <v>396.62</v>
      </c>
      <c r="FR45">
        <f>VLOOKUP(FR2,Podklady!$CE$7:$CF$200,2,0)</f>
        <v>181.04000000000002</v>
      </c>
      <c r="FU45">
        <f>VLOOKUP(FU2,Podklady!$CE$7:$CF$200,2,0)</f>
        <v>31.440000000000005</v>
      </c>
      <c r="FZ45">
        <f>VLOOKUP(FZ2,Podklady!$CE$7:$CF$200,2,0)</f>
        <v>100.32000000000002</v>
      </c>
      <c r="GD45">
        <f>VLOOKUP(GD2,Podklady!$CE$7:$CF$200,2,0)</f>
        <v>1.1599999999999999E-2</v>
      </c>
      <c r="GF45">
        <f>VLOOKUP(GF2,Podklady!$CE$7:$CF$200,2,0)</f>
        <v>1.694</v>
      </c>
      <c r="GK45">
        <f>VLOOKUP(GK2,Podklady!$CE$7:$CF$200,2,0)</f>
        <v>5.5399999999999998E-2</v>
      </c>
      <c r="HJ45">
        <f>VLOOKUP(HJ2,Podklady!$CE$7:$CF$200,2,0)</f>
        <v>1.4E-2</v>
      </c>
      <c r="HQ45">
        <f>VLOOKUP(HQ2,Podklady!$CE$7:$CF$200,2,0)</f>
        <v>0.1207</v>
      </c>
      <c r="HS45">
        <f>VLOOKUP(HS2,Podklady!$CE$7:$CF$200,2,0)</f>
        <v>2.1680000000000001</v>
      </c>
      <c r="HX45">
        <f>VLOOKUP(HX2,Podklady!$CE$7:$CF$200,2,0)</f>
        <v>1.01E-2</v>
      </c>
      <c r="IM45">
        <f>VLOOKUP(IM2,Podklady!$CE$7:$CF$200,2,0)</f>
        <v>1.0200000000000001E-2</v>
      </c>
      <c r="JI45">
        <f>VLOOKUP(JI2,Podklady!$CE$7:$CF$200,2,0)</f>
        <v>2.923</v>
      </c>
      <c r="JK45">
        <f>VLOOKUP(JK2,Podklady!$CE$7:$CF$200,2,0)</f>
        <v>79.561999999999998</v>
      </c>
      <c r="JZ45">
        <f>VLOOKUP(JZ2,Podklady!$CE$7:$CF$200,2,0)</f>
        <v>0.78</v>
      </c>
      <c r="KR45">
        <f>VLOOKUP(KR2,Podklady!$CE$7:$CF$200,2,0)</f>
        <v>0.14399999999999999</v>
      </c>
      <c r="LA45">
        <f>VLOOKUP(LA2,Podklady!$CE$7:$CF$200,2,0)</f>
        <v>6.0999999999999999E-2</v>
      </c>
    </row>
    <row r="46" spans="2:320" x14ac:dyDescent="0.25">
      <c r="B46" s="1" t="s">
        <v>42</v>
      </c>
      <c r="C46" s="2">
        <f t="shared" si="6"/>
        <v>231.93729999999999</v>
      </c>
      <c r="AR46">
        <f>VLOOKUP(AR2,Podklady!$CG$7:$CH$200,2,0)</f>
        <v>10.315</v>
      </c>
      <c r="AS46">
        <f>VLOOKUP(AS2,Podklady!$CG$7:$CH$200,2,0)</f>
        <v>0.08</v>
      </c>
      <c r="BG46">
        <f>VLOOKUP(BG2,Podklady!$CG$7:$CH$200,2,0)</f>
        <v>9.9</v>
      </c>
      <c r="BI46">
        <f>VLOOKUP(BI2,Podklady!$CG$7:$CH$200,2,0)</f>
        <v>0.45200000000000001</v>
      </c>
      <c r="BJ46">
        <f>VLOOKUP(BJ2,Podklady!$CG$7:$CH$200,2,0)</f>
        <v>0.01</v>
      </c>
      <c r="BX46">
        <f>VLOOKUP(BX2,Podklady!$CG$7:$CH$200,2,0)</f>
        <v>0.68899999999999995</v>
      </c>
      <c r="CE46">
        <f>VLOOKUP(CE2,Podklady!$CG$7:$CH$200,2,0)</f>
        <v>0.03</v>
      </c>
      <c r="CJ46">
        <f>VLOOKUP(CJ2,Podklady!$CG$7:$CH$200,2,0)</f>
        <v>0.23799999999999999</v>
      </c>
      <c r="CO46">
        <f>VLOOKUP(CO2,Podklady!$CG$7:$CH$200,2,0)</f>
        <v>0.11700000000000001</v>
      </c>
      <c r="CY46">
        <f>VLOOKUP(CY2,Podklady!$CG$7:$CH$200,2,0)</f>
        <v>0.03</v>
      </c>
      <c r="DA46">
        <f>VLOOKUP(DA2,Podklady!$CG$7:$CH$200,2,0)</f>
        <v>0.14000000000000001</v>
      </c>
      <c r="DB46">
        <f>VLOOKUP(DB2,Podklady!$CG$7:$CH$200,2,0)</f>
        <v>0.18</v>
      </c>
      <c r="DN46">
        <f>VLOOKUP(DN2,Podklady!$CG$7:$CH$200,2,0)</f>
        <v>5.1400000000000001E-2</v>
      </c>
      <c r="DQ46">
        <f>VLOOKUP(DQ2,Podklady!$CG$7:$CH$200,2,0)</f>
        <v>1.4E-2</v>
      </c>
      <c r="DV46">
        <f>VLOOKUP(DV2,Podklady!$CG$7:$CH$200,2,0)</f>
        <v>0.11699999999999999</v>
      </c>
      <c r="EC46">
        <f>VLOOKUP(EC2,Podklady!$CG$7:$CH$200,2,0)</f>
        <v>0.72</v>
      </c>
      <c r="EO46">
        <f>VLOOKUP(EO2,Podklady!$CG$7:$CH$200,2,0)</f>
        <v>11.401999999999999</v>
      </c>
      <c r="ER46">
        <f>VLOOKUP(ER2,Podklady!$CG$7:$CH$200,2,0)</f>
        <v>0.29599999999999999</v>
      </c>
      <c r="ES46">
        <f>VLOOKUP(ES2,Podklady!$CG$7:$CH$200,2,0)</f>
        <v>0.5</v>
      </c>
      <c r="FJ46">
        <f>VLOOKUP(FJ2,Podklady!$CG$7:$CH$200,2,0)</f>
        <v>77.190000000000012</v>
      </c>
      <c r="FT46">
        <f>VLOOKUP(FT2,Podklady!$CG$7:$CH$200,2,0)</f>
        <v>74.3</v>
      </c>
      <c r="FX46">
        <f>VLOOKUP(FX2,Podklady!$CG$7:$CH$200,2,0)</f>
        <v>6.83</v>
      </c>
      <c r="GB46">
        <f>VLOOKUP(GB2,Podklady!$CG$7:$CH$200,2,0)</f>
        <v>6.48</v>
      </c>
      <c r="GD46">
        <f>VLOOKUP(GD2,Podklady!$CG$7:$CH$200,2,0)</f>
        <v>1.2200000000000001E-2</v>
      </c>
      <c r="GZ46">
        <f>VLOOKUP(GZ2,Podklady!$CG$7:$CH$200,2,0)</f>
        <v>0.21279999999999999</v>
      </c>
      <c r="HH46">
        <f>VLOOKUP(HH2,Podklady!$CG$7:$CH$200,2,0)</f>
        <v>0.16500000000000001</v>
      </c>
      <c r="HI46">
        <f>VLOOKUP(HI2,Podklady!$CG$7:$CH$200,2,0)</f>
        <v>1.6E-2</v>
      </c>
      <c r="HJ46">
        <f>VLOOKUP(HJ2,Podklady!$CG$7:$CH$200,2,0)</f>
        <v>7.0000000000000001E-3</v>
      </c>
      <c r="HL46">
        <f>VLOOKUP(HL2,Podklady!$CG$7:$CH$200,2,0)</f>
        <v>3.2000000000000002E-3</v>
      </c>
      <c r="HQ46">
        <f>VLOOKUP(HQ2,Podklady!$CG$7:$CH$200,2,0)</f>
        <v>0.13739999999999999</v>
      </c>
      <c r="IM46">
        <f>VLOOKUP(IM2,Podklady!$CG$7:$CH$200,2,0)</f>
        <v>0.70440000000000003</v>
      </c>
      <c r="IS46">
        <f>VLOOKUP(IS2,Podklady!$CG$7:$CH$200,2,0)</f>
        <v>0.53549999999999998</v>
      </c>
      <c r="IX46">
        <f>VLOOKUP(IX2,Podklady!$CG$7:$CH$200,2,0)</f>
        <v>6.6000000000000003E-2</v>
      </c>
      <c r="JI46">
        <f>VLOOKUP(JI2,Podklady!$CG$7:$CH$200,2,0)</f>
        <v>1.8677999999999999</v>
      </c>
      <c r="JZ46">
        <f>VLOOKUP(JZ2,Podklady!$CG$7:$CH$200,2,0)</f>
        <v>7.5179999999999998</v>
      </c>
      <c r="KM46">
        <f>VLOOKUP(KM2,Podklady!$CG$7:$CH$200,2,0)</f>
        <v>14.006</v>
      </c>
      <c r="KR46">
        <f>VLOOKUP(KR2,Podklady!$CG$7:$CH$200,2,0)</f>
        <v>0.54100000000000004</v>
      </c>
      <c r="KS46">
        <f>VLOOKUP(KS2,Podklady!$CG$7:$CH$200,2,0)</f>
        <v>5.97</v>
      </c>
      <c r="LA46">
        <f>VLOOKUP(LA2,Podklady!$CG$7:$CH$200,2,0)</f>
        <v>1.7000000000000001E-2</v>
      </c>
      <c r="LE46">
        <f>VLOOKUP(LE2,Podklady!$CG$7:$CH$200,2,0)</f>
        <v>7.0999999999999994E-2</v>
      </c>
      <c r="LF46">
        <f>VLOOKUP(LF2,Podklady!$CG$7:$CH$200,2,0)</f>
        <v>5.5999999999999999E-3</v>
      </c>
    </row>
    <row r="47" spans="2:320" x14ac:dyDescent="0.25">
      <c r="B47" s="1" t="s">
        <v>43</v>
      </c>
      <c r="C47" s="2">
        <f t="shared" si="6"/>
        <v>878.48450000000003</v>
      </c>
      <c r="AR47">
        <f>VLOOKUP(AR2,Podklady!$CI$7:$CJ$200,2,0)</f>
        <v>40.4</v>
      </c>
      <c r="AS47">
        <f>VLOOKUP(AS2,Podklady!$CI$7:$CJ$200,2,0)</f>
        <v>2.7065000000000001</v>
      </c>
      <c r="BG47">
        <f>VLOOKUP(BG2,Podklady!$CI$7:$CJ$200,2,0)</f>
        <v>26.31</v>
      </c>
      <c r="BI47">
        <f>VLOOKUP(BI2,Podklady!$CI$7:$CJ$200,2,0)</f>
        <v>1.8360000000000001</v>
      </c>
      <c r="BJ47">
        <f>VLOOKUP(BJ2,Podklady!$CI$7:$CJ$200,2,0)</f>
        <v>0.09</v>
      </c>
      <c r="BY47">
        <f>VLOOKUP(BY2,Podklady!CI12:CJ12,2,0)</f>
        <v>5.6</v>
      </c>
      <c r="CB47">
        <f>VLOOKUP(CB2,Podklady!$CI$7:$CJ$200,2,0)</f>
        <v>0.35</v>
      </c>
      <c r="CE47">
        <f>VLOOKUP(CE2,Podklady!$CI$7:$CJ$200,2,0)</f>
        <v>0.44999999999999996</v>
      </c>
      <c r="CJ47">
        <f>VLOOKUP(CJ2,Podklady!$CI$7:$CJ$200,2,0)</f>
        <v>0.625</v>
      </c>
      <c r="CO47">
        <f>VLOOKUP(CO2,Podklady!$CI$7:$CJ$200,2,0)</f>
        <v>0.05</v>
      </c>
      <c r="CY47">
        <f>VLOOKUP(CY2,Podklady!$CI$7:$CJ$200,2,0)</f>
        <v>0.05</v>
      </c>
      <c r="DA47">
        <f>VLOOKUP(DA2,Podklady!$CI$7:$CJ$200,2,0)</f>
        <v>0.75</v>
      </c>
      <c r="DB47">
        <f>VLOOKUP(DB2,Podklady!$CI$7:$CJ$200,2,0)</f>
        <v>0.95</v>
      </c>
      <c r="DV47">
        <f>VLOOKUP(DV2,Podklady!$CI$7:$CJ$200,2,0)</f>
        <v>0.495</v>
      </c>
      <c r="EC47">
        <f>VLOOKUP(EC2,Podklady!$CI$7:$CJ$200,2,0)</f>
        <v>0.88500000000000001</v>
      </c>
      <c r="EO47">
        <f>VLOOKUP(EO2,Podklady!$CI$7:$CJ$200,2,0)</f>
        <v>46.31</v>
      </c>
      <c r="EP47">
        <f>VLOOKUP(EP2,Podklady!$CI$7:$CJ$200,2,0)</f>
        <v>1.1599999999999999</v>
      </c>
      <c r="ER47">
        <f>VLOOKUP(ER2,Podklady!$CI$7:$CJ$200,2,0)</f>
        <v>1.204</v>
      </c>
      <c r="ES47">
        <f>VLOOKUP(ES2,Podklady!$CI$7:$CJ$200,2,0)</f>
        <v>13.81</v>
      </c>
      <c r="FJ47">
        <f>VLOOKUP(FJ2,Podklady!$CI$7:$CJ$200,2,0)</f>
        <v>365.44999999999993</v>
      </c>
      <c r="FR47">
        <f>VLOOKUP(FR2,Podklady!$CI$7:$CJ$200,2,0)</f>
        <v>331.66999999999996</v>
      </c>
      <c r="FU47">
        <f>VLOOKUP(FU2,Podklady!$CI$7:$CJ$200,2,0)</f>
        <v>34.46</v>
      </c>
      <c r="GK47">
        <f>VLOOKUP(GK2,Podklady!$CI$7:$CJ$200,2,0)</f>
        <v>2.9000000000000001E-2</v>
      </c>
      <c r="HM47">
        <f>VLOOKUP(HM2,Podklady!$CI$7:$CJ$200,2,0)</f>
        <v>4.2999999999999997E-2</v>
      </c>
      <c r="HX47">
        <f>VLOOKUP(HX2,Podklady!$CI$7:$CJ$200,2,0)</f>
        <v>0.111</v>
      </c>
      <c r="JI47">
        <f>VLOOKUP(JI2,Podklady!$CI$7:$CJ$200,2,0)</f>
        <v>0.61</v>
      </c>
      <c r="KP47">
        <f>VLOOKUP(KP2,Podklady!$CI$7:$CJ$200,2,0)</f>
        <v>2.08</v>
      </c>
    </row>
    <row r="48" spans="2:320" x14ac:dyDescent="0.25">
      <c r="B48" s="1" t="s">
        <v>44</v>
      </c>
      <c r="C48" s="2">
        <f t="shared" si="6"/>
        <v>683.48800000000006</v>
      </c>
      <c r="AR48">
        <f>VLOOKUP(AR2,Podklady!$CK$7:$CL$200,2,0)</f>
        <v>29.83</v>
      </c>
      <c r="AS48">
        <f>VLOOKUP(AS2,Podklady!$CK$7:$CL$200,2,0)</f>
        <v>7.0000000000000007E-2</v>
      </c>
      <c r="BG48">
        <f>VLOOKUP(BG2,Podklady!$CK$7:$CL$200,2,0)</f>
        <v>14.46</v>
      </c>
      <c r="BI48">
        <f>VLOOKUP(BI2,Podklady!$CK$7:$CL$200,2,0)</f>
        <v>0.998</v>
      </c>
      <c r="BJ48">
        <f>VLOOKUP(BJ2,Podklady!$CK$7:$CL$200,2,0)</f>
        <v>0.21000000000000002</v>
      </c>
      <c r="BY48">
        <f>VLOOKUP(BY2,Podklady!$CK$7:$CL$200,2,0)</f>
        <v>1.04</v>
      </c>
      <c r="CB48">
        <f>VLOOKUP(CB2,Podklady!$CK$7:$CL$200,2,0)</f>
        <v>0.24</v>
      </c>
      <c r="CE48">
        <f>VLOOKUP(CE2,Podklady!$CK$7:$CL$200,2,0)</f>
        <v>0.18</v>
      </c>
      <c r="CJ48">
        <f>VLOOKUP(CJ2,Podklady!$CK$7:$CL$200,2,0)</f>
        <v>1.17</v>
      </c>
      <c r="CY48">
        <f>VLOOKUP(CY2,Podklady!$CK$7:$CL$200,2,0)</f>
        <v>0.13</v>
      </c>
      <c r="DA48">
        <f>VLOOKUP(DA2,Podklady!$CK$7:$CL$200,2,0)</f>
        <v>0.1</v>
      </c>
      <c r="DB48">
        <f>VLOOKUP(DB2,Podklady!$CK$7:$CL$200,2,0)</f>
        <v>0.29000000000000004</v>
      </c>
      <c r="DV48">
        <f>VLOOKUP(DV2,Podklady!$CK$7:$CL$200,2,0)</f>
        <v>0.86799999999999999</v>
      </c>
      <c r="EC48">
        <f>VLOOKUP(EC2,Podklady!$CK$7:$CL$200,2,0)</f>
        <v>1.03</v>
      </c>
      <c r="EO48">
        <f>VLOOKUP(EO2,Podklady!$CK$7:$CL$200,2,0)</f>
        <v>25.178000000000001</v>
      </c>
      <c r="ER48">
        <f>VLOOKUP(ER2,Podklady!$CK$7:$CL$200,2,0)</f>
        <v>0.65500000000000003</v>
      </c>
      <c r="FJ48">
        <f>VLOOKUP(FJ2,Podklady!$CK$7:$CL$200,2,0)</f>
        <v>336.21000000000009</v>
      </c>
      <c r="FR48">
        <f>VLOOKUP(FR2,Podklady!$CK$7:$CL$200,2,0)</f>
        <v>219.36999999999998</v>
      </c>
      <c r="FU48">
        <f>VLOOKUP(FU2,Podklady!$CK$7:$CL$200,2,0)</f>
        <v>26</v>
      </c>
      <c r="FZ48">
        <f>VLOOKUP(FZ2,Podklady!$CK$7:$CL$200,2,0)</f>
        <v>7.51</v>
      </c>
      <c r="GD48">
        <f>VLOOKUP(GD2,Podklady!$CK$7:$CL$200,2,0)</f>
        <v>0.14299999999999999</v>
      </c>
      <c r="GE48">
        <f>VLOOKUP(GE2,Podklady!$CK$7:$CL$200,2,0)</f>
        <v>0.21</v>
      </c>
      <c r="GH48">
        <f>VLOOKUP(GH2,Podklady!$CK$7:$CL$200,2,0)</f>
        <v>1.7000000000000001E-2</v>
      </c>
      <c r="HQ48">
        <f>VLOOKUP(HQ2,Podklady!$CK$7:$CL$200,2,0)</f>
        <v>4.4999999999999998E-2</v>
      </c>
      <c r="HR48">
        <f>VLOOKUP(HR2,Podklady!$CK$7:$CL$200,2,0)</f>
        <v>0.56999999999999995</v>
      </c>
      <c r="HS48">
        <f>VLOOKUP(HS2,Podklady!$CK$7:$CL$200,2,0)</f>
        <v>0.20300000000000001</v>
      </c>
      <c r="HX48">
        <f>VLOOKUP(HX2,Podklady!$CK$7:$CL$200,2,0)</f>
        <v>2.7E-2</v>
      </c>
      <c r="JI48">
        <f>VLOOKUP(JI2,Podklady!$CK$7:$CL$200,2,0)</f>
        <v>9.5500000000000007</v>
      </c>
      <c r="JJ48">
        <f>VLOOKUP(JJ2,Podklady!$CK$7:$CL$200,2,0)</f>
        <v>2.52</v>
      </c>
      <c r="JK48">
        <f>VLOOKUP(JK2,Podklady!$CK$7:$CL$200,2,0)</f>
        <v>1.694</v>
      </c>
      <c r="JM48">
        <f>VLOOKUP(JM2,Podklady!$CK$7:$CL$200,2,0)</f>
        <v>0.64</v>
      </c>
      <c r="JN48">
        <f>VLOOKUP(JN2,Podklady!$CK$7:$CL$200,2,0)</f>
        <v>1.81</v>
      </c>
      <c r="JS48">
        <f>VLOOKUP(JS2,Podklady!$CK$7:$CL$200,2,0)</f>
        <v>0.11</v>
      </c>
      <c r="KZ48">
        <f>VLOOKUP(KZ2,Podklady!$CK$7:$CL$200,2,0)</f>
        <v>0.26</v>
      </c>
      <c r="LA48">
        <f>VLOOKUP(LA2,Podklady!$CK$7:$CL$200,2,0)</f>
        <v>0.05</v>
      </c>
      <c r="LH48">
        <f>VLOOKUP(LH2,Podklady!$CK$7:$CL$200,2,0)</f>
        <v>0.1</v>
      </c>
    </row>
    <row r="49" spans="2:320" x14ac:dyDescent="0.25">
      <c r="B49" s="1" t="s">
        <v>45</v>
      </c>
      <c r="C49" s="2">
        <f t="shared" si="6"/>
        <v>169.78200000000001</v>
      </c>
      <c r="AR49">
        <f>VLOOKUP(AR2,Podklady!$CM$7:$CN$198,2,0)</f>
        <v>8.2799999999999994</v>
      </c>
      <c r="BG49">
        <f>VLOOKUP(BG2,Podklady!$CM$7:$CN$198,2,0)</f>
        <v>3.1</v>
      </c>
      <c r="BI49">
        <f>VLOOKUP(BI2,Podklady!$CM$7:$CN$198,2,0)</f>
        <v>0.316</v>
      </c>
      <c r="BY49">
        <f>VLOOKUP(BY2,Podklady!$CM$7:$CN$198,2,0)</f>
        <v>0.7</v>
      </c>
      <c r="CJ49">
        <f>VLOOKUP(CJ2,Podklady!$CM$7:$CN$198,2,0)</f>
        <v>0.22999999999999998</v>
      </c>
      <c r="DA49">
        <f>VLOOKUP(DA2,Podklady!$CM$7:$CN$198,2,0)</f>
        <v>0.11</v>
      </c>
      <c r="DB49">
        <f>VLOOKUP(DB2,Podklady!$CM$7:$CN$198,2,0)</f>
        <v>0.02</v>
      </c>
      <c r="DV49">
        <f>VLOOKUP(DV2,Podklady!$CM$7:$CN$198,2,0)</f>
        <v>0.14000000000000001</v>
      </c>
      <c r="EC49">
        <f>VLOOKUP(EC2,Podklady!$CM$7:$CN$198,2,0)</f>
        <v>0.22</v>
      </c>
      <c r="EO49">
        <f>VLOOKUP(EO2,Podklady!$CM$7:$CN$198,2,0)</f>
        <v>7.9669999999999996</v>
      </c>
      <c r="ER49">
        <f>VLOOKUP(ER2,Podklady!$CM$7:$CN$198,2,0)</f>
        <v>0.20699999999999999</v>
      </c>
      <c r="FJ49">
        <f>VLOOKUP(FJ2,Podklady!$CM$7:$CN$198,2,0)</f>
        <v>78.878999999999991</v>
      </c>
      <c r="FR49">
        <f>VLOOKUP(FR2,Podklady!$CM$7:$CN$198,2,0)</f>
        <v>45.419999999999995</v>
      </c>
      <c r="FU49">
        <f>VLOOKUP(FU2,Podklady!$CM$7:$CN$198,2,0)</f>
        <v>5.58</v>
      </c>
      <c r="FZ49">
        <f>VLOOKUP(FZ2,Podklady!$CM$7:$CN$198,2,0)</f>
        <v>11.85</v>
      </c>
      <c r="GD49">
        <f>VLOOKUP(GD2,Podklady!$CM$7:$CN$198,2,0)</f>
        <v>0.109</v>
      </c>
      <c r="HQ49">
        <f>VLOOKUP(HQ2,Podklady!$CM$7:$CN$198,2,0)</f>
        <v>2.3E-2</v>
      </c>
      <c r="HS49">
        <f>VLOOKUP(HS2,Podklady!$CM$7:$CN$198,2,0)</f>
        <v>2.5999999999999999E-2</v>
      </c>
      <c r="JI49">
        <f>VLOOKUP(JI2,Podklady!$CM$7:$CN$198,2,0)</f>
        <v>6.2149999999999999</v>
      </c>
      <c r="JK49">
        <f>VLOOKUP(JK2,Podklady!$CM$7:$CN$198,2,0)</f>
        <v>0.36</v>
      </c>
      <c r="LA49">
        <f>VLOOKUP(LA2,Podklady!$CM$7:$CN$198,2,0)</f>
        <v>0.03</v>
      </c>
    </row>
    <row r="50" spans="2:320" x14ac:dyDescent="0.25">
      <c r="B50" s="1" t="s">
        <v>46</v>
      </c>
      <c r="C50" s="2">
        <f>SUM(D50:AAA50)</f>
        <v>612.38900000000001</v>
      </c>
      <c r="AH50">
        <f>VLOOKUP(AH2,Podklady!$CO$7:$CP$200,2,0)</f>
        <v>128</v>
      </c>
      <c r="AR50">
        <f>VLOOKUP(AR2,Podklady!$CO$7:$CP$200,2,0)</f>
        <v>17.96</v>
      </c>
      <c r="BG50">
        <f>VLOOKUP(BG2,Podklady!$CO$7:$CP$200,2,0)</f>
        <v>11.28</v>
      </c>
      <c r="BI50">
        <f>VLOOKUP(BI2,Podklady!$CO$7:$CP$200,2,0)</f>
        <v>0.77</v>
      </c>
      <c r="BJ50">
        <f>VLOOKUP(BJ2,Podklady!$CO$7:$CP$200,2,0)</f>
        <v>0.01</v>
      </c>
      <c r="BY50">
        <f>VLOOKUP(BY2,Podklady!$CO$7:$CP$200,2,0)</f>
        <v>4.05</v>
      </c>
      <c r="CB50">
        <f>VLOOKUP(CB2,Podklady!$CO$7:$CP$200,2,0)</f>
        <v>0.04</v>
      </c>
      <c r="CE50">
        <f>VLOOKUP(CE2,Podklady!$CO$7:$CP$200,2,0)</f>
        <v>0.06</v>
      </c>
      <c r="CJ50">
        <f>VLOOKUP(CJ2,Podklady!$CO$7:$CP$200,2,0)</f>
        <v>0.38500000000000001</v>
      </c>
      <c r="CY50">
        <f>VLOOKUP(CY2,Podklady!$CO$7:$CP$200,2,0)</f>
        <v>0.06</v>
      </c>
      <c r="DA50">
        <f>VLOOKUP(DA2,Podklady!$CO$7:$CP$200,2,0)</f>
        <v>0.12</v>
      </c>
      <c r="DB50">
        <f>VLOOKUP(DB2,Podklady!$CO$7:$CP$200,2,0)</f>
        <v>0.125</v>
      </c>
      <c r="DV50">
        <f>VLOOKUP(DV2,Podklady!$CO$7:$CP$200,2,0)</f>
        <v>0.19500000000000001</v>
      </c>
      <c r="EC50">
        <f>VLOOKUP(EC2,Podklady!$CO$7:$CP$200,2,0)</f>
        <v>0.93</v>
      </c>
      <c r="EO50">
        <f>VLOOKUP(EO2,Podklady!$CO$7:$CP$200,2,0)</f>
        <v>19.425000000000001</v>
      </c>
      <c r="ER50">
        <f>VLOOKUP(ER2,Podklady!$CO$7:$CP$200,2,0)</f>
        <v>0.505</v>
      </c>
      <c r="FJ50">
        <f>VLOOKUP(FJ2,Podklady!$CO$7:$CP$200,2,0)</f>
        <v>181.18000000000004</v>
      </c>
      <c r="FR50">
        <f>VLOOKUP(FR2,Podklady!$CO$7:$CP$200,2,0)</f>
        <v>215.82999999999998</v>
      </c>
      <c r="FU50">
        <f>VLOOKUP(FU2,Podklady!$CO$7:$CP$200,2,0)</f>
        <v>17.13</v>
      </c>
      <c r="FZ50">
        <f>VLOOKUP(FZ2,Podklady!$CO$7:$CP$200,2,0)</f>
        <v>7.29</v>
      </c>
      <c r="JI50">
        <f>VLOOKUP(JI2,Podklady!$CO$7:$CP$200,2,0)</f>
        <v>0.98</v>
      </c>
      <c r="JS50">
        <f>VLOOKUP(JS2,Podklady!$CO$7:$CP$200,2,0)</f>
        <v>5.2240000000000002</v>
      </c>
      <c r="KS50">
        <f>VLOOKUP(KS2,Podklady!$CO$7:$CP$200,2,0)</f>
        <v>0.84</v>
      </c>
    </row>
    <row r="51" spans="2:320" x14ac:dyDescent="0.25">
      <c r="B51" s="1" t="s">
        <v>47</v>
      </c>
      <c r="C51" s="2">
        <f t="shared" si="6"/>
        <v>389.18500000000006</v>
      </c>
      <c r="AR51">
        <f>VLOOKUP(AR2,Podklady!$CQ$7:$CR$200,2,0)</f>
        <v>11.44</v>
      </c>
      <c r="BG51">
        <f>VLOOKUP(BG2,Podklady!$CQ$7:$CR$200,2,0)</f>
        <v>7.32</v>
      </c>
      <c r="BI51">
        <f>VLOOKUP(BI2,Podklady!$CQ$7:$CR$200,2,0)</f>
        <v>0.53600000000000003</v>
      </c>
      <c r="BJ51">
        <f>VLOOKUP(BJ2,Podklady!$CQ$7:$CR$200,2,0)</f>
        <v>0.28000000000000003</v>
      </c>
      <c r="BY51">
        <f>VLOOKUP(BY2,Podklady!$CQ$7:$CR$200,2,0)</f>
        <v>3.48</v>
      </c>
      <c r="CB51">
        <f>VLOOKUP(CB2,Podklady!$CQ$7:$CR$200,2,0)</f>
        <v>8.4999999999999992E-2</v>
      </c>
      <c r="CE51">
        <f>VLOOKUP(CE2,Podklady!$CQ$7:$CR$200,2,0)</f>
        <v>0.11499999999999999</v>
      </c>
      <c r="CJ51">
        <f>VLOOKUP(CJ2,Podklady!$CQ$7:$CR$200,2,0)</f>
        <v>0.72</v>
      </c>
      <c r="CY51">
        <f>VLOOKUP(CY2,Podklady!$CQ$7:$CR$200,2,0)</f>
        <v>0.09</v>
      </c>
      <c r="DA51">
        <f>VLOOKUP(DA2,Podklady!$CQ$7:$CR$200,2,0)</f>
        <v>0.31</v>
      </c>
      <c r="DB51">
        <f>VLOOKUP(DB2,Podklady!$CQ$7:$CR$200,2,0)</f>
        <v>0.3</v>
      </c>
      <c r="DV51">
        <f>VLOOKUP(DV2,Podklady!$CQ$7:$CR$200,2,0)</f>
        <v>0.43000000000000005</v>
      </c>
      <c r="EC51">
        <f>VLOOKUP(EC2,Podklady!$CQ$7:$CR$200,2,0)</f>
        <v>1.42</v>
      </c>
      <c r="EO51">
        <f>VLOOKUP(EO2,Podklady!$CQ$7:$CR$200,2,0)</f>
        <v>13.513</v>
      </c>
      <c r="ER51">
        <f>VLOOKUP(ER2,Podklady!$CQ$7:$CR$200,2,0)</f>
        <v>0.35099999999999998</v>
      </c>
      <c r="EV51">
        <f>VLOOKUP(EV2,Podklady!$CQ$7:$CR$200,2,0)</f>
        <v>0.08</v>
      </c>
      <c r="FJ51">
        <f>VLOOKUP(FJ2,Podklady!$CQ$7:$CR$200,2,0)</f>
        <v>199.33</v>
      </c>
      <c r="FR51">
        <f>VLOOKUP(FR2,Podklady!$CQ$7:$CR$200,2,0)</f>
        <v>91.79000000000002</v>
      </c>
      <c r="FU51">
        <f>VLOOKUP(FU2,Podklady!$CQ$7:$CR$200,2,0)</f>
        <v>11.88</v>
      </c>
      <c r="FZ51">
        <f>VLOOKUP(FZ2,Podklady!$CQ$7:$CR$200,2,0)</f>
        <v>8.56</v>
      </c>
      <c r="GF51">
        <f>VLOOKUP(GF2,Podklady!$CQ$7:$CR$200,2,0)</f>
        <v>1.377</v>
      </c>
      <c r="HS51">
        <f>VLOOKUP(HS2,Podklady!$CQ$7:$CR$200,2,0)</f>
        <v>2.1059999999999999</v>
      </c>
      <c r="JK51">
        <f>VLOOKUP(JK2,Podklady!$CQ$7:$CR$200,2,0)</f>
        <v>33.671999999999997</v>
      </c>
    </row>
    <row r="52" spans="2:320" x14ac:dyDescent="0.25">
      <c r="B52" s="1" t="s">
        <v>48</v>
      </c>
      <c r="C52" s="2">
        <f t="shared" si="6"/>
        <v>220.08420000000004</v>
      </c>
      <c r="L52">
        <f>VLOOKUP(L2,Podklady!$CS$7:$CT$7,2,0)</f>
        <v>11.36</v>
      </c>
      <c r="AR52">
        <f>VLOOKUP(AR2,Podklady!$CS$8:$CT$199,2,0)</f>
        <v>11.78</v>
      </c>
      <c r="BG52">
        <f>VLOOKUP(BG2,Podklady!$CS$8:$CT$199,2,0)</f>
        <v>7.4599999999999991</v>
      </c>
      <c r="BI52">
        <f>VLOOKUP(BI2,Podklady!$CS$8:$CT$199,2,0)</f>
        <v>0.51</v>
      </c>
      <c r="BJ52">
        <f>VLOOKUP(BJ2,Podklady!$CS$8:$CT$199,2,0)</f>
        <v>0.01</v>
      </c>
      <c r="CB52">
        <f>VLOOKUP(CB2,Podklady!$CS$8:$CT$199,2,0)</f>
        <v>0.01</v>
      </c>
      <c r="CE52">
        <f>VLOOKUP(CE2,Podklady!$CS$8:$CT$199,2,0)</f>
        <v>0.02</v>
      </c>
      <c r="CJ52">
        <f>VLOOKUP(CJ2,Podklady!$CS$8:$CT$199,2,0)</f>
        <v>0.32</v>
      </c>
      <c r="CY52">
        <f>VLOOKUP(CY2,Podklady!$CS$8:$CT$199,2,0)</f>
        <v>0.01</v>
      </c>
      <c r="DA52">
        <f>VLOOKUP(DA2,Podklady!$CS$8:$CT$199,2,0)</f>
        <v>0.03</v>
      </c>
      <c r="DB52">
        <f>VLOOKUP(DB2,Podklady!$CS$8:$CT$199,2,0)</f>
        <v>0.05</v>
      </c>
      <c r="DG52">
        <f>VLOOKUP(DG2,Podklady!$CS$8:$CT$199,2,0)</f>
        <v>0.1923</v>
      </c>
      <c r="DV52">
        <f>VLOOKUP(DV2,Podklady!$CS$8:$CT$199,2,0)</f>
        <v>0.16</v>
      </c>
      <c r="EC52">
        <f>VLOOKUP(EC2,Podklady!$CS$8:$CT$199,2,0)</f>
        <v>0.42000000000000004</v>
      </c>
      <c r="EO52">
        <f>VLOOKUP(EO2,Podklady!$CS$8:$CT$199,2,0)</f>
        <v>12.865</v>
      </c>
      <c r="ER52">
        <f>VLOOKUP(ER2,Podklady!$CS$8:$CT$199,2,0)</f>
        <v>0.33500000000000002</v>
      </c>
      <c r="ES52">
        <f>VLOOKUP(ES2,Podklady!$CS$8:$CT$199,2,0)</f>
        <v>8.5500000000000007</v>
      </c>
      <c r="FJ52">
        <f>VLOOKUP(FJ2,Podklady!$CS$8:$CT$199,2,0)</f>
        <v>69.66</v>
      </c>
      <c r="FR52">
        <f>VLOOKUP(FR2,Podklady!$CS$8:$CT$199,2,0)</f>
        <v>67.40000000000002</v>
      </c>
      <c r="FU52">
        <f>VLOOKUP(FU2,Podklady!$CS$8:$CT$199,2,0)</f>
        <v>7.82</v>
      </c>
      <c r="GD52">
        <f>VLOOKUP(GD2,Podklady!$CS$8:$CT$199,2,0)</f>
        <v>2.3099999999999999E-2</v>
      </c>
      <c r="GK52">
        <f>VLOOKUP(GK2,Podklady!$CS$8:$CT$199,2,0)</f>
        <v>2.8500000000000001E-2</v>
      </c>
      <c r="HJ52">
        <f>VLOOKUP(HJ2,Podklady!$CS$8:$CT$199,2,0)</f>
        <v>2.5499999999999998E-2</v>
      </c>
      <c r="HQ52">
        <f>VLOOKUP(HQ2,Podklady!$CS$8:$CT$199,2,0)</f>
        <v>0.20830000000000001</v>
      </c>
      <c r="HV52">
        <f>VLOOKUP(HV2,Podklady!$CS$8:$CT$199,2,0)</f>
        <v>5.2999999999999999E-2</v>
      </c>
      <c r="HX52">
        <f>VLOOKUP(HX2,Podklady!$CS$8:$CT$199,2,0)</f>
        <v>0.61629999999999996</v>
      </c>
      <c r="IX52">
        <f>VLOOKUP(IX2,Podklady!$CS$8:$CT$199,2,0)</f>
        <v>3.0300000000000001E-2</v>
      </c>
      <c r="JI52">
        <f>VLOOKUP(JI2,Podklady!$CS$8:$CT$199,2,0)</f>
        <v>14.8521</v>
      </c>
      <c r="KM52">
        <f>VLOOKUP(KM2,Podklady!$CS$8:$CT$199,2,0)</f>
        <v>2.09</v>
      </c>
      <c r="KR52">
        <f>VLOOKUP(KR2,Podklady!$CS$8:$CT$199,2,0)</f>
        <v>2.6038000000000001</v>
      </c>
      <c r="KZ52">
        <f>VLOOKUP(KZ2,Podklady!$CS$8:$CT$199,2,0)</f>
        <v>9.9000000000000005E-2</v>
      </c>
      <c r="LA52">
        <f>VLOOKUP(LA2,Podklady!$CS$8:$CT$199,2,0)</f>
        <v>0.49199999999999999</v>
      </c>
    </row>
    <row r="53" spans="2:320" x14ac:dyDescent="0.25">
      <c r="B53" s="1" t="s">
        <v>49</v>
      </c>
      <c r="C53" s="2">
        <f t="shared" si="6"/>
        <v>365.97399999999993</v>
      </c>
      <c r="AR53">
        <f>VLOOKUP(AR2,Podklady!$CU$7:$CV$200,2,0)</f>
        <v>14.950000000000001</v>
      </c>
      <c r="BG53">
        <f>VLOOKUP(BG2,Podklady!$CU$7:$CV$200,2,0)</f>
        <v>6.3000000000000007</v>
      </c>
      <c r="BI53">
        <f>VLOOKUP(BI2,Podklady!$CU$7:$CV$200,2,0)</f>
        <v>0.434</v>
      </c>
      <c r="BJ53">
        <f>VLOOKUP(BJ2,Podklady!$CU$7:$CV$200,2,0)</f>
        <v>0.11</v>
      </c>
      <c r="CB53">
        <f>VLOOKUP(CB2,Podklady!$CU$7:$CV$200,2,0)</f>
        <v>0.15</v>
      </c>
      <c r="CE53">
        <f>VLOOKUP(CE2,Podklady!$CU$7:$CV$200,2,0)</f>
        <v>0.12000000000000001</v>
      </c>
      <c r="CJ53">
        <f>VLOOKUP(CJ2,Podklady!$CU$7:$CV$200,2,0)</f>
        <v>0.46</v>
      </c>
      <c r="CY53">
        <f>VLOOKUP(CY2,Podklady!$CU$7:$CV$200,2,0)</f>
        <v>0.09</v>
      </c>
      <c r="DA53">
        <f>VLOOKUP(DA2,Podklady!$CU$7:$CV$200,2,0)</f>
        <v>0.05</v>
      </c>
      <c r="DB53">
        <f>VLOOKUP(DB2,Podklady!$CU$7:$CV$200,2,0)</f>
        <v>0.22</v>
      </c>
      <c r="DV53">
        <f>VLOOKUP(DV2,Podklady!$CU$7:$CV$200,2,0)</f>
        <v>0.29699999999999999</v>
      </c>
      <c r="EC53">
        <f>VLOOKUP(EC2,Podklady!$CU$7:$CV$200,2,0)</f>
        <v>0.47</v>
      </c>
      <c r="EO53">
        <f>VLOOKUP(EO2,Podklady!$CU$7:$CV$200,2,0)</f>
        <v>10.961</v>
      </c>
      <c r="ER53">
        <f>VLOOKUP(ER2,Podklady!$CU$7:$CV$200,2,0)</f>
        <v>0.28499999999999998</v>
      </c>
      <c r="ES53">
        <f>VLOOKUP(ES2,Podklady!$CU$7:$CV$200,2,0)</f>
        <v>0.1</v>
      </c>
      <c r="FJ53">
        <f>VLOOKUP(FJ2,Podklady!$CU$7:$CV$200,2,0)</f>
        <v>190.83199999999994</v>
      </c>
      <c r="FR53">
        <f>VLOOKUP(FR2,Podklady!$CU$7:$CV$200,2,0)</f>
        <v>98.68</v>
      </c>
      <c r="FU53">
        <f>VLOOKUP(FU2,Podklady!$CU$7:$CV$200,2,0)</f>
        <v>34.200000000000003</v>
      </c>
      <c r="GD53">
        <f>VLOOKUP(GD2,Podklady!$CU$7:$CV$200,2,0)</f>
        <v>7.0000000000000001E-3</v>
      </c>
      <c r="GF53">
        <f>VLOOKUP(GF2,Podklady!$CU$7:$CV$200,2,0)</f>
        <v>6.0000000000000001E-3</v>
      </c>
      <c r="GI53">
        <f>VLOOKUP(GI2,Podklady!$CU$7:$CV$200,2,0)</f>
        <v>1.0999999999999999E-2</v>
      </c>
      <c r="GK53">
        <f>VLOOKUP(GK2,Podklady!$CU$7:$CV$200,2,0)</f>
        <v>5.7000000000000002E-2</v>
      </c>
      <c r="HQ53">
        <f>VLOOKUP(HQ2,Podklady!$CU$7:$CV$200,2,0)</f>
        <v>1.7999999999999999E-2</v>
      </c>
      <c r="HV53">
        <f>VLOOKUP(HV2,Podklady!$CU$7:$CV$200,2,0)</f>
        <v>1.7000000000000001E-2</v>
      </c>
      <c r="JI53">
        <f>VLOOKUP(JI2,Podklady!$CU$7:$CV$200,2,0)</f>
        <v>3.827</v>
      </c>
      <c r="JK53">
        <f>VLOOKUP(JK2,Podklady!$CU$7:$CV$200,2,0)</f>
        <v>2.57</v>
      </c>
      <c r="JN53">
        <f>VLOOKUP(JN2,Podklady!$CU$7:$CV$200,2,0)</f>
        <v>0.752</v>
      </c>
    </row>
    <row r="54" spans="2:320" x14ac:dyDescent="0.25">
      <c r="B54" s="1" t="s">
        <v>50</v>
      </c>
      <c r="C54" s="2">
        <f t="shared" si="6"/>
        <v>2915.6606999999999</v>
      </c>
      <c r="AR54">
        <f>VLOOKUP(AR2,Podklady!$CW$7:$CX$200,2,0)</f>
        <v>84.800000000000011</v>
      </c>
      <c r="AS54">
        <f>VLOOKUP(AS2,Podklady!$CW$7:$CX$200,2,0)</f>
        <v>4.3</v>
      </c>
      <c r="BG54">
        <f>VLOOKUP(BG2,Podklady!$CW$7:$CX$200,2,0)</f>
        <v>48.998000000000005</v>
      </c>
      <c r="BI54">
        <f>VLOOKUP(BI2,Podklady!$CW$7:$CX$200,2,0)</f>
        <v>2.355</v>
      </c>
      <c r="BJ54">
        <f>VLOOKUP(BJ2,Podklady!$CW$7:$CX$200,2,0)</f>
        <v>0.25</v>
      </c>
      <c r="CB54">
        <f>VLOOKUP(CB2,Podklady!$CW$7:$CX$200,2,0)</f>
        <v>0.3</v>
      </c>
      <c r="CE54">
        <f>VLOOKUP(CE2,Podklady!$CW$7:$CX$200,2,0)</f>
        <v>0.27</v>
      </c>
      <c r="CJ54">
        <f>VLOOKUP(CJ2,Podklady!$CW$7:$CX$200,2,0)</f>
        <v>2.25</v>
      </c>
      <c r="CO54">
        <f>VLOOKUP(CO2,Podklady!$CW$7:$CX$200,2,0)</f>
        <v>6.5000000000000002E-2</v>
      </c>
      <c r="CY54">
        <f>VLOOKUP(CY2,Podklady!$CW$7:$CX$200,2,0)</f>
        <v>0.18</v>
      </c>
      <c r="DA54">
        <f>VLOOKUP(DA2,Podklady!$CW$7:$CX$200,2,0)</f>
        <v>0.65</v>
      </c>
      <c r="DB54">
        <f>VLOOKUP(DB2,Podklady!$CW$7:$CX$200,2,0)</f>
        <v>1.02</v>
      </c>
      <c r="DG54">
        <f>VLOOKUP(DG2,Podklady!$CW$7:$CX$200,2,0)</f>
        <v>0.33300000000000002</v>
      </c>
      <c r="DP54">
        <f>VLOOKUP(DP2,Podklady!$CW$7:$CX$200,2,0)</f>
        <v>0.62</v>
      </c>
      <c r="DV54">
        <f>VLOOKUP(DV2,Podklady!$CW$7:$CX$200,2,0)</f>
        <v>0.31</v>
      </c>
      <c r="EC54">
        <f>VLOOKUP(EC2,Podklady!$CW$7:$CX$200,2,0)</f>
        <v>0.69</v>
      </c>
      <c r="EO54">
        <f>VLOOKUP(EO2,Podklady!$CW$7:$CX$200,2,0)</f>
        <v>59.41</v>
      </c>
      <c r="EQ54">
        <f>VLOOKUP(EQ2,Podklady!$CW$7:$CX$200,2,0)</f>
        <v>0.12</v>
      </c>
      <c r="ER54">
        <f>VLOOKUP(ER2,Podklady!$CW$7:$CX$200,2,0)</f>
        <v>1.5449999999999999</v>
      </c>
      <c r="ES54">
        <f>VLOOKUP(ES2,Podklady!$CW$7:$CX$200,2,0)</f>
        <v>200.44300000000001</v>
      </c>
      <c r="FJ54">
        <f>VLOOKUP(FJ2,Podklady!$CW$7:$CX$200,2,0)</f>
        <v>532.71799999999985</v>
      </c>
      <c r="FR54">
        <f>VLOOKUP(FR2,Podklady!$CW$7:$CX$200,2,0)</f>
        <v>864.12000000000012</v>
      </c>
      <c r="FU54">
        <f>VLOOKUP(FU2,Podklady!$CW$7:$CX$200,2,0)</f>
        <v>193.89</v>
      </c>
      <c r="GG54">
        <f>VLOOKUP(GG2,Podklady!$CW$7:$CX$200,2,0)</f>
        <v>18.352499999999999</v>
      </c>
      <c r="GH54">
        <f>VLOOKUP(GH2,Podklady!$CW$7:$CX$200,2,0)</f>
        <v>5.1999999999999998E-2</v>
      </c>
      <c r="GN54">
        <f>VLOOKUP(GN2,Podklady!$CW$7:$CX$200,2,0)</f>
        <v>0.18944</v>
      </c>
      <c r="HJ54">
        <f>VLOOKUP(HJ2,Podklady!$CW$7:$CX$200,2,0)</f>
        <v>1.2999999999999999E-2</v>
      </c>
      <c r="HQ54">
        <f>VLOOKUP(HQ2,Podklady!$CW$7:$CX$200,2,0)</f>
        <v>3.2000000000000002E-3</v>
      </c>
      <c r="HT54">
        <f>VLOOKUP(HT2,Podklady!$CW$7:$CX$200,2,0)</f>
        <v>24.325099999999999</v>
      </c>
      <c r="HZ54">
        <f>VLOOKUP(HZ2,Podklady!$CW$7:$CX$200,2,0)</f>
        <v>0.65686</v>
      </c>
      <c r="JL54">
        <f>VLOOKUP(JL2,Podklady!$CW$7:$CX$200,2,0)</f>
        <v>849.56240000000003</v>
      </c>
      <c r="JM54">
        <f>VLOOKUP(JM2,Podklady!$CW$7:$CX$200,2,0)</f>
        <v>0.41</v>
      </c>
      <c r="JN54">
        <f>VLOOKUP(JN2,Podklady!$CW$7:$CX$200,2,0)</f>
        <v>0.35</v>
      </c>
      <c r="JS54">
        <f>VLOOKUP(JS2,Podklady!$CW$7:$CX$200,2,0)</f>
        <v>13.544700000000001</v>
      </c>
      <c r="KX54">
        <f>VLOOKUP(KX2,Podklady!$CW$7:$CX$200,2,0)</f>
        <v>8.5645000000000007</v>
      </c>
    </row>
    <row r="55" spans="2:320" x14ac:dyDescent="0.25">
      <c r="B55" s="1" t="s">
        <v>51</v>
      </c>
      <c r="C55" s="2">
        <f>SUM(D55:AAA55)</f>
        <v>714.9109000000002</v>
      </c>
      <c r="AR55">
        <f>VLOOKUP(AR2,Podklady!$CY$7:$CZ$198,2,0)</f>
        <v>22.17</v>
      </c>
      <c r="AS55">
        <f>VLOOKUP(AS2,Podklady!$CY$7:$CZ$198,2,0)</f>
        <v>7</v>
      </c>
      <c r="AT55">
        <f>VLOOKUP(AT2,Podklady!$CY$7:$CZ$198,2,0)</f>
        <v>2.16</v>
      </c>
      <c r="BG55">
        <f>VLOOKUP(BG2,Podklady!$CY$7:$CZ$198,2,0)</f>
        <v>17.72</v>
      </c>
      <c r="BI55">
        <f>VLOOKUP(BI2,Podklady!$CY$7:$CZ$198,2,0)</f>
        <v>1.3129999999999999</v>
      </c>
      <c r="BJ55">
        <f>VLOOKUP(BJ2,Podklady!$CY$7:$CZ$198,2,0)</f>
        <v>0.03</v>
      </c>
      <c r="BY55">
        <f>VLOOKUP(BY2,Podklady!$CY$7:$CZ$198,2,0)</f>
        <v>2.06</v>
      </c>
      <c r="CB55">
        <f>VLOOKUP(CB2,Podklady!$CY$7:$CZ$198,2,0)</f>
        <v>0.11</v>
      </c>
      <c r="CE55">
        <f>VLOOKUP(CE2,Podklady!$CY$7:$CZ$198,2,0)</f>
        <v>0.24</v>
      </c>
      <c r="CJ55">
        <f>VLOOKUP(CJ2,Podklady!$CY$7:$CZ$198,2,0)</f>
        <v>1.01</v>
      </c>
      <c r="CO55">
        <f>VLOOKUP(CO2,Podklady!$CY$7:$CZ$198,2,0)</f>
        <v>0.05</v>
      </c>
      <c r="CR55">
        <f>VLOOKUP(CR2,Podklady!$CY$7:$CZ$198,2,0)</f>
        <v>4.4999999999999997E-3</v>
      </c>
      <c r="CY55">
        <f>VLOOKUP(CY2,Podklady!$CY$7:$CZ$198,2,0)</f>
        <v>7.0000000000000007E-2</v>
      </c>
      <c r="DA55">
        <f>VLOOKUP(DA2,Podklady!$CY$7:$CZ$198,2,0)</f>
        <v>0.32999999999999996</v>
      </c>
      <c r="DB55">
        <f>VLOOKUP(DB2,Podklady!$CY$7:$CZ$198,2,0)</f>
        <v>0.25</v>
      </c>
      <c r="DV55">
        <f>VLOOKUP(DV2,Podklady!$CY$7:$CZ$198,2,0)</f>
        <v>0.57999999999999996</v>
      </c>
      <c r="EC55">
        <f>VLOOKUP(EC2,Podklady!$CY$7:$CZ$198,2,0)</f>
        <v>1.4</v>
      </c>
      <c r="EO55">
        <f>VLOOKUP(EO2,Podklady!$CY$7:$CZ$198,2,0)</f>
        <v>33.122</v>
      </c>
      <c r="ER55">
        <f>VLOOKUP(ER2,Podklady!$CY$7:$CZ$198,2,0)</f>
        <v>0.86099999999999999</v>
      </c>
      <c r="ES55">
        <f>VLOOKUP(ES2,Podklady!$CY$7:$CZ$198,2,0)</f>
        <v>3.86</v>
      </c>
      <c r="EY55">
        <f>VLOOKUP(EY2,Podklady!$CY$7:$CZ$198,2,0)</f>
        <v>0.3105</v>
      </c>
      <c r="FH55">
        <f>VLOOKUP(FH2,Podklady!$CY$7:$CZ$198,2,0)</f>
        <v>0.93</v>
      </c>
      <c r="FJ55">
        <f>VLOOKUP(FJ2,Podklady!$CY$7:$CZ$198,2,0)</f>
        <v>294.18000000000018</v>
      </c>
      <c r="FR55">
        <f>VLOOKUP(FR2,Podklady!$CY$7:$CZ$198,2,0)</f>
        <v>229.10999999999999</v>
      </c>
      <c r="FU55">
        <f>VLOOKUP(FU2,Podklady!$CY$7:$CZ$198,2,0)</f>
        <v>17.72</v>
      </c>
      <c r="GE55">
        <f>VLOOKUP(GE2,Podklady!$CY$7:$CZ$198,2,0)</f>
        <v>0.97</v>
      </c>
      <c r="GO55">
        <f>VLOOKUP(GO2,Podklady!$CY$7:$CZ$198,2,0)</f>
        <v>1.9E-3</v>
      </c>
      <c r="HA55">
        <f>VLOOKUP(HA2,Podklady!$CY$7:$CZ$198,2,0)</f>
        <v>3.0000000000000001E-3</v>
      </c>
      <c r="HR55">
        <f>VLOOKUP(HR2,Podklady!$CY$7:$CZ$198,2,0)</f>
        <v>5.3239999999999998</v>
      </c>
      <c r="HX55">
        <f>VLOOKUP(HX2,Podklady!$CY$7:$CZ$198,2,0)</f>
        <v>1E-3</v>
      </c>
      <c r="IN55">
        <f>VLOOKUP(IN2,Podklady!$CY$7:$CZ$198,2,0)</f>
        <v>7.0000000000000001E-3</v>
      </c>
      <c r="JI55">
        <f>VLOOKUP(JI2,Podklady!$CY$7:$CZ$198,2,0)</f>
        <v>2.79</v>
      </c>
      <c r="JJ55">
        <f>VLOOKUP(JJ2,Podklady!$CY$7:$CZ$198,2,0)</f>
        <v>67.11</v>
      </c>
      <c r="LA55">
        <f>VLOOKUP(LA2,Podklady!$CY$7:$CZ$198,2,0)</f>
        <v>0.08</v>
      </c>
      <c r="LH55">
        <f>VLOOKUP(LH2,Podklady!$CY$7:$CZ$198,2,0)</f>
        <v>2.0329999999999999</v>
      </c>
    </row>
    <row r="56" spans="2:320" x14ac:dyDescent="0.25">
      <c r="B56" s="1" t="s">
        <v>52</v>
      </c>
      <c r="C56" s="2">
        <f t="shared" si="6"/>
        <v>694.41030000000001</v>
      </c>
      <c r="AR56">
        <f>VLOOKUP(AR2,Podklady!$DA$7:$DB$200,2,0)</f>
        <v>37.4</v>
      </c>
      <c r="AS56">
        <f>VLOOKUP(AS2,Podklady!$DA$7:$DB$200,2,0)</f>
        <v>0.36</v>
      </c>
      <c r="BG56">
        <f>VLOOKUP(BG2,Podklady!$DA$7:$DB$200,2,0)</f>
        <v>20.959999999999997</v>
      </c>
      <c r="BI56">
        <f>VLOOKUP(BI2,Podklady!$DA$7:$DB$200,2,0)</f>
        <v>1.2370000000000001</v>
      </c>
      <c r="BJ56">
        <f>VLOOKUP(BJ2,Podklady!$DA$7:$DB$200,2,0)</f>
        <v>0.01</v>
      </c>
      <c r="BY56">
        <f>VLOOKUP(BY2,Podklady!$DA$7:$DB$200,2,0)</f>
        <v>3.61</v>
      </c>
      <c r="CB56">
        <f>VLOOKUP(CB2,Podklady!$DA$7:$DB$200,2,0)</f>
        <v>7.0000000000000007E-2</v>
      </c>
      <c r="CE56">
        <f>VLOOKUP(CE2,Podklady!$DA$7:$DB$200,2,0)</f>
        <v>0.08</v>
      </c>
      <c r="CJ56">
        <f>VLOOKUP(CJ2,Podklady!$DA$7:$DB$200,2,0)</f>
        <v>1.4300000000000002</v>
      </c>
      <c r="CO56">
        <f>VLOOKUP(CO2,Podklady!$DA$7:$DB$200,2,0)</f>
        <v>0.06</v>
      </c>
      <c r="CX56">
        <f>VLOOKUP(CX2,Podklady!$DA$7:$DB$200,2,0)</f>
        <v>0.27400000000000002</v>
      </c>
      <c r="CY56">
        <f>VLOOKUP(CY2,Podklady!$DA$7:$DB$200,2,0)</f>
        <v>7.0000000000000007E-2</v>
      </c>
      <c r="DA56">
        <f>VLOOKUP(DA2,Podklady!$DA$7:$DB$200,2,0)</f>
        <v>0.30000000000000004</v>
      </c>
      <c r="DB56">
        <f>VLOOKUP(DB2,Podklady!$DA$7:$DB$200,2,0)</f>
        <v>0.25</v>
      </c>
      <c r="DG56">
        <f>VLOOKUP(DG2,Podklady!$DA$7:$DB$200,2,0)</f>
        <v>7.0000000000000001E-3</v>
      </c>
      <c r="DT56">
        <f>VLOOKUP(DT2,Podklady!$DA$7:$DB$200,2,0)</f>
        <v>2.5000000000000001E-2</v>
      </c>
      <c r="DV56">
        <f>VLOOKUP(DV2,Podklady!$DA$7:$DB$200,2,0)</f>
        <v>0.22999999999999998</v>
      </c>
      <c r="EC56">
        <f>VLOOKUP(EC2,Podklady!$DA$7:$DB$200,2,0)</f>
        <v>1.99</v>
      </c>
      <c r="ED56">
        <f>VLOOKUP(ED2,Podklady!$DA$7:$DB$200,2,0)</f>
        <v>1.4999999999999999E-2</v>
      </c>
      <c r="EO56">
        <f>VLOOKUP(EO2,Podklady!$DA$7:$DB$200,2,0)</f>
        <v>31.210999999999999</v>
      </c>
      <c r="ER56">
        <f>VLOOKUP(ER2,Podklady!$DA$7:$DB$200,2,0)</f>
        <v>0.81200000000000006</v>
      </c>
      <c r="ES56">
        <f>VLOOKUP(ES2,Podklady!$DA$7:$DB$200,2,0)</f>
        <v>4.4950000000000001</v>
      </c>
      <c r="FJ56">
        <f>VLOOKUP(FJ2,Podklady!$DA$7:$DB$200,2,0)</f>
        <v>200.51099999999997</v>
      </c>
      <c r="FR56">
        <f>VLOOKUP(FR2,Podklady!$DA$7:$DB$200,2,0)</f>
        <v>307.42</v>
      </c>
      <c r="FU56">
        <f>VLOOKUP(FU2,Podklady!$DA$7:$DB$200,2,0)</f>
        <v>42.559999999999995</v>
      </c>
      <c r="GD56">
        <f>VLOOKUP(GD2,Podklady!$DA$7:$DB$200,2,0)</f>
        <v>4.2999999999999997E-2</v>
      </c>
      <c r="GE56">
        <f>VLOOKUP(GE2,Podklady!$DA$7:$DB$200,2,0)</f>
        <v>1.2</v>
      </c>
      <c r="HQ56">
        <f>VLOOKUP(HQ2,Podklady!$DA$7:$DB$200,2,0)</f>
        <v>0.22789999999999999</v>
      </c>
      <c r="HR56">
        <f>VLOOKUP(HR2,Podklady!$DA$7:$DB$200,2,0)</f>
        <v>3.21</v>
      </c>
      <c r="IA56">
        <f>VLOOKUP(IA2,Podklady!$DA$7:$DB$200,2,0)</f>
        <v>7.0000000000000001E-3</v>
      </c>
      <c r="II56">
        <f>VLOOKUP(II2,Podklady!$DA$7:$DB$200,2,0)</f>
        <v>1.53</v>
      </c>
      <c r="JI56">
        <f>VLOOKUP(JI2,Podklady!$DA$7:$DB$200,2,0)</f>
        <v>5.2653999999999996</v>
      </c>
      <c r="JJ56">
        <f>VLOOKUP(JJ2,Podklady!$DA$7:$DB$200,2,0)</f>
        <v>18.600000000000001</v>
      </c>
      <c r="KE56">
        <f>VLOOKUP(KE2,Podklady!$DA$7:$DB$200,2,0)</f>
        <v>8.94</v>
      </c>
    </row>
    <row r="57" spans="2:320" x14ac:dyDescent="0.25">
      <c r="B57" s="1" t="s">
        <v>53</v>
      </c>
      <c r="C57" s="2">
        <f>SUM(D57:AAA57)</f>
        <v>1020.7817999999999</v>
      </c>
      <c r="J57">
        <f>VLOOKUP(J2,Podklady!$DC$7:$DD$199,2,0)</f>
        <v>5.51</v>
      </c>
      <c r="AR57">
        <f>VLOOKUP(AR2,Podklady!$DC$7:$DD$199,2,0)</f>
        <v>35.68</v>
      </c>
      <c r="AS57">
        <f>VLOOKUP(AS2,Podklady!$DC$7:$DD$199,2,0)</f>
        <v>0.26</v>
      </c>
      <c r="AT57">
        <f>VLOOKUP(AT2,Podklady!$DC$7:$DD$199,2,0)</f>
        <v>0.98</v>
      </c>
      <c r="BG57">
        <f>VLOOKUP(BG2,Podklady!$DC$7:$DD$199,2,0)</f>
        <v>22.74</v>
      </c>
      <c r="BI57">
        <f>VLOOKUP(BI2,Podklady!$DC$7:$DD$199,2,0)</f>
        <v>1.6020000000000001</v>
      </c>
      <c r="BJ57">
        <f>VLOOKUP(BJ2,Podklady!$DC$7:$DD$199,2,0)</f>
        <v>0.04</v>
      </c>
      <c r="BY57">
        <f>VLOOKUP(BY2,Podklady!$DC$7:$DD$199,2,0)</f>
        <v>2.81</v>
      </c>
      <c r="CB57">
        <f>VLOOKUP(CB2,Podklady!$DC$7:$DD$199,2,0)</f>
        <v>0.11000000000000001</v>
      </c>
      <c r="CE57">
        <f>VLOOKUP(CE2,Podklady!$DC$7:$DD$199,2,0)</f>
        <v>0.22</v>
      </c>
      <c r="CJ57">
        <f>VLOOKUP(CJ2,Podklady!$DC$7:$DD$199,2,0)</f>
        <v>1.07</v>
      </c>
      <c r="CO57">
        <f>VLOOKUP(CO2,Podklady!$DC$7:$DD$199,2,0)</f>
        <v>0.08</v>
      </c>
      <c r="CY57">
        <f>VLOOKUP(CY2,Podklady!$DC$7:$DD$199,2,0)</f>
        <v>0.14000000000000001</v>
      </c>
      <c r="DA57">
        <f>VLOOKUP(DA2,Podklady!$DC$7:$DD$199,2,0)</f>
        <v>0.43</v>
      </c>
      <c r="DB57">
        <f>VLOOKUP(DB2,Podklady!$DC$7:$DD$199,2,0)</f>
        <v>0.35</v>
      </c>
      <c r="DG57">
        <f>VLOOKUP(DG2,Podklady!$DC$7:$DD$199,2,0)</f>
        <v>1.55E-2</v>
      </c>
      <c r="DV57">
        <f>VLOOKUP(DV2,Podklady!$DC$7:$DD$199,2,0)</f>
        <v>0.39</v>
      </c>
      <c r="EC57">
        <f>VLOOKUP(EC2,Podklady!$DC$7:$DD$199,2,0)</f>
        <v>1.44</v>
      </c>
      <c r="EL57">
        <f>VLOOKUP(EL2,Podklady!$DC$7:$DD$199,2,0)</f>
        <v>12.399999999999999</v>
      </c>
      <c r="EO57">
        <f>VLOOKUP(EO2,Podklady!$DC$7:$DD$199,2,0)</f>
        <v>40.408000000000001</v>
      </c>
      <c r="ER57">
        <f>VLOOKUP(ER2,Podklady!$DC$7:$DD$199,2,0)</f>
        <v>1.05</v>
      </c>
      <c r="ES57">
        <f>VLOOKUP(ES2,Podklady!$DC$7:$DD$199,2,0)</f>
        <v>41.981000000000002</v>
      </c>
      <c r="FJ57">
        <f>VLOOKUP(FJ2,Podklady!$DC$7:$DD$199,2,0)</f>
        <v>390.18</v>
      </c>
      <c r="FR57">
        <f>VLOOKUP(FR2,Podklady!$DC$7:$DD$199,2,0)</f>
        <v>276.56999999999994</v>
      </c>
      <c r="FU57">
        <f>VLOOKUP(FU2,Podklady!$DC$7:$DD$199,2,0)</f>
        <v>31.509999999999998</v>
      </c>
      <c r="FZ57">
        <f>VLOOKUP(FZ2,Podklady!$DC$7:$DD$199,2,0)</f>
        <v>65.64</v>
      </c>
      <c r="GD57">
        <f>VLOOKUP(GD2,Podklady!$DC$7:$DD$199,2,0)</f>
        <v>0.2056</v>
      </c>
      <c r="GE57">
        <f>VLOOKUP(GE2,Podklady!$DC$7:$DD$199,2,0)</f>
        <v>1.51</v>
      </c>
      <c r="GK57">
        <f>VLOOKUP(GK2,Podklady!$DC$7:$DD$199,2,0)</f>
        <v>6.1999999999999998E-3</v>
      </c>
      <c r="HQ57">
        <f>VLOOKUP(HQ2,Podklady!$DC$7:$DD$199,2,0)</f>
        <v>0.2651</v>
      </c>
      <c r="HR57">
        <f>VLOOKUP(HR2,Podklady!$DC$7:$DD$199,2,0)</f>
        <v>5.31</v>
      </c>
      <c r="HX57">
        <f>VLOOKUP(HX2,Podklady!$DC$7:$DD$199,2,0)</f>
        <v>7.2999999999999995E-2</v>
      </c>
      <c r="JI57">
        <f>VLOOKUP(JI2,Podklady!$DC$7:$DD$199,2,0)</f>
        <v>5.7653999999999996</v>
      </c>
      <c r="JJ57">
        <f>VLOOKUP(JJ2,Podklady!$DC$7:$DD$199,2,0)</f>
        <v>72.73</v>
      </c>
      <c r="KW57">
        <f>VLOOKUP(KW2,Podklady!$DC$7:$DD$199,2,0)</f>
        <v>1.24</v>
      </c>
      <c r="LA57">
        <f>VLOOKUP(LA2,Podklady!$DC$7:$DD$199,2,0)</f>
        <v>7.0000000000000007E-2</v>
      </c>
    </row>
    <row r="58" spans="2:320" x14ac:dyDescent="0.25">
      <c r="B58" s="1" t="s">
        <v>54</v>
      </c>
      <c r="C58" s="2">
        <f t="shared" si="6"/>
        <v>1337.6610000000001</v>
      </c>
      <c r="AR58">
        <f>VLOOKUP(AR2,Podklady!$DE$7:$DF$200,2,0)</f>
        <v>42.759999999999991</v>
      </c>
      <c r="AS58" s="49">
        <f>VLOOKUP(AS2,Podklady!$DE$7:$DF$200,2,0)</f>
        <v>7.45</v>
      </c>
      <c r="BG58">
        <f>VLOOKUP(BG2,Podklady!$DE$7:$DF$200,2,0)</f>
        <v>28.35</v>
      </c>
      <c r="BI58">
        <f>VLOOKUP(BI2,Podklady!$DE$7:$DF$200,2,0)</f>
        <v>1.4450000000000001</v>
      </c>
      <c r="BJ58">
        <f>VLOOKUP(BJ2,Podklady!$DE$7:$DF$200,2,0)</f>
        <v>0.24000000000000002</v>
      </c>
      <c r="BY58">
        <f>VLOOKUP(BY2,Podklady!$DE$7:$DF$200,2,0)</f>
        <v>7.33</v>
      </c>
      <c r="CB58">
        <f>VLOOKUP(CB2,Podklady!$DE$7:$DF$200,2,0)</f>
        <v>0.17</v>
      </c>
      <c r="CE58">
        <f>VLOOKUP(CE2,Podklady!$DE$7:$DF$200,2,0)</f>
        <v>0.21</v>
      </c>
      <c r="CJ58">
        <f>VLOOKUP(CJ2,Podklady!$DE$7:$DF$200,2,0)</f>
        <v>0.88</v>
      </c>
      <c r="CO58">
        <f>VLOOKUP(CO2,Podklady!$DE$7:$DF$200,2,0)</f>
        <v>9.0000000000000011E-2</v>
      </c>
      <c r="CX58">
        <f>VLOOKUP(CX2,Podklady!$DE$7:$DF$200,2,0)</f>
        <v>0.2</v>
      </c>
      <c r="CY58">
        <f>VLOOKUP(CY2,Podklady!$DE$7:$DF$200,2,0)</f>
        <v>0.16</v>
      </c>
      <c r="DA58">
        <f>VLOOKUP(DA2,Podklady!$DE$7:$DF$200,2,0)</f>
        <v>0.55000000000000004</v>
      </c>
      <c r="DB58">
        <f>VLOOKUP(DB2,Podklady!$DE$7:$DF$200,2,0)</f>
        <v>0.55000000000000004</v>
      </c>
      <c r="DV58">
        <f>VLOOKUP(DV2,Podklady!$DE$7:$DF$200,2,0)</f>
        <v>1.03</v>
      </c>
      <c r="EC58">
        <f>VLOOKUP(EC2,Podklady!$DE$7:$DF$200,2,0)</f>
        <v>3.1100000000000003</v>
      </c>
      <c r="EL58">
        <f>VLOOKUP(EL2,Podklady!$DE$7:$DF$200,2,0)</f>
        <v>3.12</v>
      </c>
      <c r="EO58">
        <f>VLOOKUP(EO2,Podklady!$DE$7:$DF$200,2,0)</f>
        <v>36.445999999999998</v>
      </c>
      <c r="ER58">
        <f>VLOOKUP(ER2,Podklady!$DE$7:$DF$200,2,0)</f>
        <v>0.94699999999999995</v>
      </c>
      <c r="FJ58">
        <f>VLOOKUP(FJ2,Podklady!$DE$7:$DF$200,2,0)</f>
        <v>451.51999999999992</v>
      </c>
      <c r="FR58">
        <f>VLOOKUP(FR2,Podklady!$DE$7:$DF$200,2,0)</f>
        <v>285</v>
      </c>
      <c r="FU58">
        <f>VLOOKUP(FU2,Podklady!$DE$7:$DF$200,2,0)</f>
        <v>28.320000000000004</v>
      </c>
      <c r="FZ58">
        <f>VLOOKUP(FZ2,Podklady!$DE$7:$DF$200,2,0)</f>
        <v>31.950000000000003</v>
      </c>
      <c r="GF58">
        <f>VLOOKUP(GF2,Podklady!$DE$7:$DF$200,2,0)</f>
        <v>4.1520000000000001</v>
      </c>
      <c r="HS58">
        <f>VLOOKUP(HS2,Podklady!$DE$7:$DF$200,2,0)</f>
        <v>4.8609999999999998</v>
      </c>
      <c r="IZ58">
        <f>VLOOKUP(IZ2,Podklady!$DE$7:$DF$200,2,0)</f>
        <v>0.10199999999999999</v>
      </c>
      <c r="JF58">
        <f>VLOOKUP(JF2,Podklady!$DE$7:$DF$200,2,0)</f>
        <v>0.23599999999999999</v>
      </c>
      <c r="JI58">
        <f>VLOOKUP(JI2,Podklady!$DE$7:$DF$200,2,0)</f>
        <v>0.59</v>
      </c>
      <c r="JK58">
        <f>VLOOKUP(JK2,Podklady!$DE$7:$DF$200,2,0)</f>
        <v>395.892</v>
      </c>
    </row>
    <row r="59" spans="2:320" x14ac:dyDescent="0.25">
      <c r="B59" s="1" t="s">
        <v>55</v>
      </c>
      <c r="C59" s="2">
        <f t="shared" si="6"/>
        <v>1108.2750000000003</v>
      </c>
      <c r="J59">
        <f>VLOOKUP(J2,Podklady!$DG$7:$DH$200,2,0)</f>
        <v>15</v>
      </c>
      <c r="AR59">
        <f>VLOOKUP(AR2,Podklady!$DG$7:$DH$200,2,0)</f>
        <v>36.29</v>
      </c>
      <c r="AS59" s="49">
        <f>VLOOKUP(AS2,Podklady!$DG$7:$DH$200,2,0)</f>
        <v>5.4660000000000002</v>
      </c>
      <c r="BG59">
        <f>VLOOKUP(BG2,Podklady!$DG$7:$DH$200,2,0)</f>
        <v>34.83</v>
      </c>
      <c r="BI59">
        <f>VLOOKUP(BI2,Podklady!$DG$7:$DH$200,2,0)</f>
        <v>2.5270000000000001</v>
      </c>
      <c r="BJ59">
        <f>VLOOKUP(BJ2,Podklady!$DG$7:$DH$200,2,0)</f>
        <v>0.03</v>
      </c>
      <c r="BY59">
        <f>VLOOKUP(BY2,Podklady!$DG$7:$DH$200,2,0)</f>
        <v>6.11</v>
      </c>
      <c r="CB59">
        <f>VLOOKUP(CB2,Podklady!$DG$7:$DH$200,2,0)</f>
        <v>0.16999999999999998</v>
      </c>
      <c r="CE59">
        <f>VLOOKUP(CE2,Podklady!$DG$7:$DH$200,2,0)</f>
        <v>0.32</v>
      </c>
      <c r="CJ59">
        <f>VLOOKUP(CJ2,Podklady!$DG$7:$DH$200,2,0)</f>
        <v>1.7450000000000001</v>
      </c>
      <c r="CO59">
        <f>VLOOKUP(CO2,Podklady!$DG$7:$DH$200,2,0)</f>
        <v>0.24000000000000002</v>
      </c>
      <c r="CY59">
        <f>VLOOKUP(CY2,Podklady!$DG$7:$DH$200,2,0)</f>
        <v>0.115</v>
      </c>
      <c r="DA59">
        <f>VLOOKUP(DA2,Podklady!$DG$7:$DH$200,2,0)</f>
        <v>0.5</v>
      </c>
      <c r="DB59">
        <f>VLOOKUP(DB2,Podklady!$DG$7:$DH$200,2,0)</f>
        <v>1.7999999999999998</v>
      </c>
      <c r="DG59">
        <f>VLOOKUP(DG2,Podklady!$DG$7:$DH$200,2,0)</f>
        <v>9.6500000000000002E-2</v>
      </c>
      <c r="DV59">
        <f>VLOOKUP(DV2,Podklady!$DG$7:$DH$200,2,0)</f>
        <v>1</v>
      </c>
      <c r="EC59">
        <f>VLOOKUP(EC2,Podklady!$DG$7:$DH$200,2,0)</f>
        <v>2.6</v>
      </c>
      <c r="EM59">
        <f>VLOOKUP(EM2,Podklady!$DG$7:$DH$200,2,0)</f>
        <v>129.18</v>
      </c>
      <c r="EO59">
        <f>VLOOKUP(EO2,Podklady!$DG$7:$DH$200,2,0)</f>
        <v>63.755000000000003</v>
      </c>
      <c r="ER59">
        <f>VLOOKUP(ER2,Podklady!$DG$7:$DH$200,2,0)</f>
        <v>1.6579999999999999</v>
      </c>
      <c r="ES59">
        <f>VLOOKUP(ES2,Podklady!$DG$7:$DH$200,2,0)</f>
        <v>2.9239999999999999</v>
      </c>
      <c r="FJ59">
        <f>VLOOKUP(FJ2,Podklady!$DG$7:$DH$200,2,0)</f>
        <v>109.48</v>
      </c>
      <c r="FK59">
        <f>VLOOKUP(FK2,Podklady!$DG$7:$DH$200,2,0)</f>
        <v>124.68</v>
      </c>
      <c r="FP59">
        <f>VLOOKUP(FP2,Podklady!$DG$7:$DH$200,2,0)</f>
        <v>91.94</v>
      </c>
      <c r="FR59">
        <f>VLOOKUP(FR2,Podklady!$DG$7:$DH$200,2,0)</f>
        <v>371.83000000000004</v>
      </c>
      <c r="FU59">
        <f>VLOOKUP(FU2,Podklady!$DG$7:$DH$200,2,0)</f>
        <v>45.860000000000007</v>
      </c>
      <c r="GD59">
        <f>VLOOKUP(GD2,Podklady!$DG$7:$DH$200,2,0)</f>
        <v>4.0000000000000001E-3</v>
      </c>
      <c r="GF59">
        <f>VLOOKUP(GF2,Podklady!$DG$7:$DH$200,2,0)</f>
        <v>1.722</v>
      </c>
      <c r="GH59">
        <f>VLOOKUP(GH2,Podklady!$DG$7:$DH$200,2,0)</f>
        <v>1.7000000000000001E-2</v>
      </c>
      <c r="GK59">
        <f>VLOOKUP(GK2,Podklady!$DG$7:$DH$200,2,0)</f>
        <v>5.9499999999999997E-2</v>
      </c>
      <c r="HQ59">
        <f>VLOOKUP(HQ2,Podklady!$DG$7:$DH$200,2,0)</f>
        <v>3.5999999999999997E-2</v>
      </c>
      <c r="HS59">
        <f>VLOOKUP(HS2,Podklady!$DG$7:$DH$200,2,0)</f>
        <v>1.3520000000000001</v>
      </c>
      <c r="HX59">
        <f>VLOOKUP(HX2,Podklady!$DG$7:$DH$200,2,0)</f>
        <v>1.8499999999999999E-2</v>
      </c>
      <c r="JI59">
        <f>VLOOKUP(JI2,Podklady!$DG$7:$DH$200,2,0)</f>
        <v>3.1154999999999999</v>
      </c>
      <c r="JK59">
        <f>VLOOKUP(JK2,Podklady!$DG$7:$DH$200,2,0)</f>
        <v>51.274000000000001</v>
      </c>
      <c r="JM59">
        <f>VLOOKUP(JM2,Podklady!$DG$7:$DH$200,2,0)</f>
        <v>0.47</v>
      </c>
      <c r="KP59">
        <f>VLOOKUP(KP2,Podklady!$DG$7:$DH$200,2,0)</f>
        <v>0.06</v>
      </c>
    </row>
    <row r="60" spans="2:320" ht="15.75" thickBot="1" x14ac:dyDescent="0.3">
      <c r="B60" s="3" t="s">
        <v>56</v>
      </c>
      <c r="C60" s="5">
        <f t="shared" si="6"/>
        <v>664.76740000000007</v>
      </c>
      <c r="AR60">
        <f>VLOOKUP(AR2,Podklady!$DI$7:$DJ$200,2,0)</f>
        <v>22.629999999999995</v>
      </c>
      <c r="AS60">
        <f>VLOOKUP(AS2,Podklady!$DI$7:$DJ$200,2,0)</f>
        <v>0.59</v>
      </c>
      <c r="BG60">
        <f>VLOOKUP(BG2,Podklady!$DI$7:$DJ$200,2,0)</f>
        <v>13.700000000000001</v>
      </c>
      <c r="BI60">
        <f>VLOOKUP(BI2,Podklady!$DI$7:$DJ$200,2,0)</f>
        <v>0.83699999999999997</v>
      </c>
      <c r="BJ60">
        <f>VLOOKUP(BJ2,Podklady!$DI$7:$DJ$200,2,0)</f>
        <v>0.02</v>
      </c>
      <c r="BL60" s="49">
        <f>VLOOKUP(BL2,Podklady!$DI$7:$DJ$200,2,0)</f>
        <v>1.125</v>
      </c>
      <c r="CB60">
        <f>VLOOKUP(CB2,Podklady!$DI$7:$DJ$200,2,0)</f>
        <v>0.08</v>
      </c>
      <c r="CE60">
        <f>VLOOKUP(CE2,Podklady!$DI$7:$DJ$200,2,0)</f>
        <v>0.12</v>
      </c>
      <c r="CJ60">
        <f>VLOOKUP(CJ2,Podklady!$DI$7:$DJ$200,2,0)</f>
        <v>0.505</v>
      </c>
      <c r="CO60">
        <f>VLOOKUP(CO2,Podklady!$DI$7:$DJ$200,2,0)</f>
        <v>0.26100000000000001</v>
      </c>
      <c r="CY60">
        <f>VLOOKUP(CY2,Podklady!$DI$7:$DJ$200,2,0)</f>
        <v>0.12</v>
      </c>
      <c r="DA60">
        <f>VLOOKUP(DA2,Podklady!$DI$7:$DJ$200,2,0)</f>
        <v>0.39999999999999997</v>
      </c>
      <c r="DB60">
        <f>VLOOKUP(DB2,Podklady!$DI$7:$DJ$200,2,0)</f>
        <v>0.33</v>
      </c>
      <c r="DV60">
        <f>VLOOKUP(DV2,Podklady!$DI$7:$DJ$200,2,0)</f>
        <v>0.245</v>
      </c>
      <c r="EC60">
        <f>VLOOKUP(EC2,Podklady!$DI$7:$DJ$200,2,0)</f>
        <v>1.1800000000000002</v>
      </c>
      <c r="EL60">
        <f>VLOOKUP(EL2,Podklady!$DI$7:$DJ$200,2,0)</f>
        <v>26.2</v>
      </c>
      <c r="EO60">
        <f>VLOOKUP(EO2,Podklady!$DI$7:$DJ$200,2,0)</f>
        <v>21.105</v>
      </c>
      <c r="ER60">
        <f>VLOOKUP(ER2,Podklady!$DI$7:$DJ$200,2,0)</f>
        <v>0.54800000000000004</v>
      </c>
      <c r="ES60">
        <f>VLOOKUP(ES2,Podklady!$DI$7:$DJ$200,2,0)</f>
        <v>1.5649999999999999</v>
      </c>
      <c r="FJ60">
        <f>VLOOKUP(FJ2,Podklady!$DI$7:$DJ$200,2,0)</f>
        <v>288.2999999999999</v>
      </c>
      <c r="FR60">
        <f>VLOOKUP(FR2,Podklady!$DI$7:$DJ$200,2,0)</f>
        <v>165.10999999999999</v>
      </c>
      <c r="FU60">
        <f>VLOOKUP(FU2,Podklady!$DI$7:$DJ$200,2,0)</f>
        <v>61.579999999999991</v>
      </c>
      <c r="FZ60">
        <f>VLOOKUP(FZ2,Podklady!$DI$7:$DJ$200,2,0)</f>
        <v>24.37</v>
      </c>
      <c r="GK60">
        <f>VLOOKUP(GK2,Podklady!$DI$7:$DJ$200,2,0)</f>
        <v>2.8400000000000002E-2</v>
      </c>
      <c r="HX60">
        <f>VLOOKUP(HX2,Podklady!$DI$7:$DJ$200,2,0)</f>
        <v>5.4999999999999997E-3</v>
      </c>
      <c r="IN60">
        <f>VLOOKUP(IN2,Podklady!$DI$7:$DJ$200,2,0)</f>
        <v>4.1000000000000002E-2</v>
      </c>
      <c r="JI60">
        <f>VLOOKUP(JI2,Podklady!$DI$7:$DJ$200,2,0)</f>
        <v>1.6735</v>
      </c>
      <c r="JS60">
        <f>VLOOKUP(JS2,Podklady!$DI$7:$DJ$200,2,0)</f>
        <v>2.3119999999999998</v>
      </c>
      <c r="KE60">
        <f>VLOOKUP(KE2,Podklady!$DI$7:$DJ$200,2,0)</f>
        <v>26.466000000000001</v>
      </c>
      <c r="KP60">
        <f>VLOOKUP(KP2,Podklady!$DI$7:$DJ$200,2,0)</f>
        <v>3.32</v>
      </c>
    </row>
    <row r="61" spans="2:320" ht="15.75" thickBot="1" x14ac:dyDescent="0.3">
      <c r="C61" s="29">
        <f>SUM(C4:C60)</f>
        <v>45567.140999999996</v>
      </c>
    </row>
    <row r="65" spans="19:152" x14ac:dyDescent="0.25">
      <c r="EV65">
        <v>2</v>
      </c>
    </row>
    <row r="77" spans="19:152" x14ac:dyDescent="0.25"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</sheetData>
  <mergeCells count="36">
    <mergeCell ref="B2:C2"/>
    <mergeCell ref="EO1:EQ1"/>
    <mergeCell ref="ER1:FI1"/>
    <mergeCell ref="FJ1:FP1"/>
    <mergeCell ref="FR1:FT1"/>
    <mergeCell ref="FU1:FY1"/>
    <mergeCell ref="S77:AB77"/>
    <mergeCell ref="BG1:BH1"/>
    <mergeCell ref="EC1:EK1"/>
    <mergeCell ref="EL1:EN1"/>
    <mergeCell ref="CY1:CZ1"/>
    <mergeCell ref="DD1:DQ1"/>
    <mergeCell ref="DR1:DU1"/>
    <mergeCell ref="DV1:EB1"/>
    <mergeCell ref="BK1:BW1"/>
    <mergeCell ref="BX1:BY1"/>
    <mergeCell ref="BZ1:CA1"/>
    <mergeCell ref="CF1:CI1"/>
    <mergeCell ref="CJ1:CN1"/>
    <mergeCell ref="AR1:BF1"/>
    <mergeCell ref="JI1:KU1"/>
    <mergeCell ref="KW1:LJ1"/>
    <mergeCell ref="AG1:AP1"/>
    <mergeCell ref="F1:G1"/>
    <mergeCell ref="I1:L1"/>
    <mergeCell ref="Q1:U1"/>
    <mergeCell ref="X1:Y1"/>
    <mergeCell ref="Z1:AB1"/>
    <mergeCell ref="AE1:AF1"/>
    <mergeCell ref="AC1:AD1"/>
    <mergeCell ref="FZ1:GC1"/>
    <mergeCell ref="GD1:HP1"/>
    <mergeCell ref="HQ1:IY1"/>
    <mergeCell ref="IZ1:JD1"/>
    <mergeCell ref="JE1:JH1"/>
    <mergeCell ref="CO1:C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J58"/>
  <sheetViews>
    <sheetView workbookViewId="0">
      <selection activeCell="DJ6" sqref="B6:DJ6"/>
    </sheetView>
  </sheetViews>
  <sheetFormatPr defaultRowHeight="15" x14ac:dyDescent="0.25"/>
  <cols>
    <col min="21" max="22" width="8.85546875" customWidth="1"/>
    <col min="101" max="101" width="9.140625" customWidth="1"/>
  </cols>
  <sheetData>
    <row r="1" spans="1:114" x14ac:dyDescent="0.25">
      <c r="A1" s="31"/>
      <c r="B1" s="31" t="s">
        <v>323</v>
      </c>
      <c r="C1" s="32"/>
      <c r="D1" s="32" t="s">
        <v>324</v>
      </c>
      <c r="E1" s="31"/>
      <c r="F1" s="31" t="s">
        <v>325</v>
      </c>
      <c r="G1" s="31"/>
      <c r="H1" s="31" t="s">
        <v>326</v>
      </c>
      <c r="I1" s="32"/>
      <c r="J1" s="32" t="s">
        <v>327</v>
      </c>
      <c r="K1" s="32"/>
      <c r="L1" s="32" t="s">
        <v>328</v>
      </c>
      <c r="M1" s="31"/>
      <c r="N1" s="31" t="s">
        <v>329</v>
      </c>
      <c r="O1" s="31"/>
      <c r="P1" s="31" t="s">
        <v>330</v>
      </c>
      <c r="Q1" s="32"/>
      <c r="R1" s="32" t="s">
        <v>331</v>
      </c>
      <c r="S1" s="31"/>
      <c r="T1" s="31" t="s">
        <v>332</v>
      </c>
      <c r="U1" s="32"/>
      <c r="V1" s="32" t="s">
        <v>333</v>
      </c>
      <c r="W1" s="32"/>
      <c r="X1" s="32" t="s">
        <v>334</v>
      </c>
      <c r="Y1" s="32"/>
      <c r="Z1" s="32" t="s">
        <v>335</v>
      </c>
      <c r="AA1" s="32"/>
      <c r="AB1" s="32" t="s">
        <v>336</v>
      </c>
      <c r="AC1" s="31"/>
      <c r="AD1" s="31" t="s">
        <v>337</v>
      </c>
      <c r="AE1" s="31"/>
      <c r="AF1" s="31" t="s">
        <v>338</v>
      </c>
      <c r="AG1" s="31"/>
      <c r="AH1" s="31" t="s">
        <v>339</v>
      </c>
      <c r="AI1" s="32"/>
      <c r="AJ1" s="32" t="s">
        <v>340</v>
      </c>
      <c r="AK1" s="32"/>
      <c r="AL1" s="32" t="s">
        <v>341</v>
      </c>
      <c r="AM1" s="32"/>
      <c r="AN1" s="32" t="s">
        <v>342</v>
      </c>
      <c r="AO1" s="31"/>
      <c r="AP1" s="31" t="s">
        <v>343</v>
      </c>
      <c r="AQ1" s="31"/>
      <c r="AR1" s="31" t="s">
        <v>344</v>
      </c>
      <c r="AS1" s="32"/>
      <c r="AT1" s="32" t="s">
        <v>345</v>
      </c>
      <c r="AU1" s="31"/>
      <c r="AV1" s="31" t="s">
        <v>346</v>
      </c>
      <c r="AW1" s="32"/>
      <c r="AX1" s="32" t="s">
        <v>347</v>
      </c>
      <c r="AY1" s="32"/>
      <c r="AZ1" s="32" t="s">
        <v>348</v>
      </c>
      <c r="BA1" s="31"/>
      <c r="BB1" s="31" t="s">
        <v>349</v>
      </c>
      <c r="BC1" s="31"/>
      <c r="BD1" s="31" t="s">
        <v>350</v>
      </c>
      <c r="BE1" s="32"/>
      <c r="BF1" s="32" t="s">
        <v>351</v>
      </c>
      <c r="BG1" s="31"/>
      <c r="BH1" s="31" t="s">
        <v>352</v>
      </c>
      <c r="BI1" s="32"/>
      <c r="BJ1" s="32" t="s">
        <v>353</v>
      </c>
      <c r="BK1" s="32"/>
      <c r="BL1" s="32" t="s">
        <v>354</v>
      </c>
      <c r="BM1" s="32"/>
      <c r="BN1" s="32" t="s">
        <v>355</v>
      </c>
      <c r="BO1" s="31"/>
      <c r="BP1" s="31" t="s">
        <v>356</v>
      </c>
      <c r="BQ1" s="31"/>
      <c r="BR1" s="31" t="s">
        <v>357</v>
      </c>
      <c r="BS1" s="31"/>
      <c r="BT1" s="31" t="s">
        <v>358</v>
      </c>
      <c r="BU1" s="31"/>
      <c r="BV1" s="31" t="s">
        <v>359</v>
      </c>
      <c r="BW1" s="31"/>
      <c r="BX1" s="31" t="s">
        <v>360</v>
      </c>
      <c r="BY1" s="31"/>
      <c r="BZ1" s="31" t="s">
        <v>361</v>
      </c>
      <c r="CA1" s="31"/>
      <c r="CB1" s="31" t="s">
        <v>362</v>
      </c>
      <c r="CC1" s="31"/>
      <c r="CD1" s="31" t="s">
        <v>363</v>
      </c>
      <c r="CE1" s="32"/>
      <c r="CF1" s="32" t="s">
        <v>364</v>
      </c>
      <c r="CG1" s="31"/>
      <c r="CH1" s="31" t="s">
        <v>365</v>
      </c>
      <c r="CI1" s="31"/>
      <c r="CJ1" s="31" t="s">
        <v>366</v>
      </c>
      <c r="CK1" s="31"/>
      <c r="CL1" s="31" t="s">
        <v>367</v>
      </c>
      <c r="CM1" s="31"/>
      <c r="CN1" s="31" t="s">
        <v>368</v>
      </c>
      <c r="CO1" s="31"/>
      <c r="CP1" s="31" t="s">
        <v>369</v>
      </c>
      <c r="CQ1" s="31"/>
      <c r="CR1" s="31" t="s">
        <v>370</v>
      </c>
      <c r="CS1" s="31"/>
      <c r="CT1" s="31" t="s">
        <v>371</v>
      </c>
      <c r="CU1" s="31"/>
      <c r="CV1" s="31" t="s">
        <v>372</v>
      </c>
      <c r="CW1" s="32"/>
      <c r="CX1" s="32" t="s">
        <v>373</v>
      </c>
      <c r="CY1" s="32"/>
      <c r="CZ1" s="32" t="s">
        <v>374</v>
      </c>
      <c r="DA1" s="31"/>
      <c r="DB1" s="31" t="s">
        <v>375</v>
      </c>
      <c r="DC1" s="32"/>
      <c r="DD1" s="32" t="s">
        <v>376</v>
      </c>
      <c r="DE1" s="31"/>
      <c r="DF1" s="31" t="s">
        <v>377</v>
      </c>
      <c r="DG1" s="32"/>
      <c r="DH1" s="32" t="s">
        <v>378</v>
      </c>
      <c r="DI1" s="31"/>
      <c r="DJ1" s="31" t="s">
        <v>379</v>
      </c>
    </row>
    <row r="2" spans="1:114" x14ac:dyDescent="0.25">
      <c r="A2" s="31"/>
      <c r="B2" s="31"/>
      <c r="C2" s="32"/>
      <c r="D2" s="32"/>
      <c r="E2" s="31"/>
      <c r="F2" s="31"/>
      <c r="G2" s="31"/>
      <c r="H2" s="31"/>
      <c r="I2" s="32"/>
      <c r="J2" s="32"/>
      <c r="K2" s="32"/>
      <c r="L2" s="32"/>
      <c r="M2" s="31"/>
      <c r="N2" s="31"/>
      <c r="O2" s="31"/>
      <c r="P2" s="31"/>
      <c r="Q2" s="32"/>
      <c r="R2" s="32"/>
      <c r="S2" s="31"/>
      <c r="T2" s="31"/>
      <c r="U2" s="32"/>
      <c r="V2" s="32"/>
      <c r="W2" s="32"/>
      <c r="X2" s="32"/>
      <c r="Y2" s="32"/>
      <c r="Z2" s="32"/>
      <c r="AA2" s="32"/>
      <c r="AB2" s="32"/>
      <c r="AC2" s="31"/>
      <c r="AD2" s="31"/>
      <c r="AE2" s="31"/>
      <c r="AF2" s="31"/>
      <c r="AG2" s="31"/>
      <c r="AH2" s="31"/>
      <c r="AI2" s="32"/>
      <c r="AJ2" s="32"/>
      <c r="AK2" s="32"/>
      <c r="AL2" s="32"/>
      <c r="AM2" s="32"/>
      <c r="AN2" s="32"/>
      <c r="AO2" s="31"/>
      <c r="AP2" s="31"/>
      <c r="AQ2" s="31"/>
      <c r="AR2" s="31"/>
      <c r="AS2" s="32"/>
      <c r="AT2" s="32"/>
      <c r="AU2" s="31"/>
      <c r="AV2" s="31"/>
      <c r="AW2" s="32"/>
      <c r="AX2" s="32"/>
      <c r="AY2" s="32"/>
      <c r="AZ2" s="32"/>
      <c r="BA2" s="31"/>
      <c r="BB2" s="31"/>
      <c r="BC2" s="31"/>
      <c r="BD2" s="31"/>
      <c r="BE2" s="32"/>
      <c r="BF2" s="32"/>
      <c r="BG2" s="31"/>
      <c r="BH2" s="31"/>
      <c r="BI2" s="32"/>
      <c r="BJ2" s="32"/>
      <c r="BK2" s="32"/>
      <c r="BL2" s="32"/>
      <c r="BM2" s="32"/>
      <c r="BN2" s="32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2"/>
      <c r="CF2" s="32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2"/>
      <c r="CX2" s="32"/>
      <c r="CY2" s="32"/>
      <c r="CZ2" s="32"/>
      <c r="DA2" s="31"/>
      <c r="DB2" s="31"/>
      <c r="DC2" s="32"/>
      <c r="DD2" s="32"/>
      <c r="DE2" s="31"/>
      <c r="DF2" s="31"/>
      <c r="DG2" s="32"/>
      <c r="DH2" s="32"/>
      <c r="DI2" s="31"/>
      <c r="DJ2" s="31"/>
    </row>
    <row r="3" spans="1:114" x14ac:dyDescent="0.25">
      <c r="A3" s="31"/>
      <c r="B3" s="31" t="s">
        <v>380</v>
      </c>
      <c r="C3" s="32"/>
      <c r="D3" s="32" t="s">
        <v>381</v>
      </c>
      <c r="E3" s="31"/>
      <c r="F3" s="31" t="s">
        <v>382</v>
      </c>
      <c r="G3" s="31"/>
      <c r="H3" s="31" t="s">
        <v>383</v>
      </c>
      <c r="I3" s="32"/>
      <c r="J3" s="32" t="s">
        <v>384</v>
      </c>
      <c r="K3" s="32"/>
      <c r="L3" s="32" t="s">
        <v>385</v>
      </c>
      <c r="M3" s="31"/>
      <c r="N3" s="31" t="s">
        <v>386</v>
      </c>
      <c r="O3" s="31"/>
      <c r="P3" s="31" t="s">
        <v>387</v>
      </c>
      <c r="Q3" s="32"/>
      <c r="R3" s="32" t="s">
        <v>388</v>
      </c>
      <c r="S3" s="31"/>
      <c r="T3" s="31" t="s">
        <v>389</v>
      </c>
      <c r="U3" s="32"/>
      <c r="V3" s="32" t="s">
        <v>390</v>
      </c>
      <c r="W3" s="32"/>
      <c r="X3" s="32" t="s">
        <v>391</v>
      </c>
      <c r="Y3" s="32"/>
      <c r="Z3" s="32" t="s">
        <v>392</v>
      </c>
      <c r="AA3" s="32"/>
      <c r="AB3" s="32" t="s">
        <v>393</v>
      </c>
      <c r="AC3" s="31"/>
      <c r="AD3" s="31" t="s">
        <v>394</v>
      </c>
      <c r="AE3" s="31"/>
      <c r="AF3" s="31" t="s">
        <v>395</v>
      </c>
      <c r="AG3" s="31"/>
      <c r="AH3" s="31" t="s">
        <v>396</v>
      </c>
      <c r="AI3" s="32"/>
      <c r="AJ3" s="32" t="s">
        <v>397</v>
      </c>
      <c r="AK3" s="32"/>
      <c r="AL3" s="32" t="s">
        <v>398</v>
      </c>
      <c r="AM3" s="32"/>
      <c r="AN3" s="32" t="s">
        <v>399</v>
      </c>
      <c r="AO3" s="31"/>
      <c r="AP3" s="31" t="s">
        <v>400</v>
      </c>
      <c r="AQ3" s="31"/>
      <c r="AR3" s="31" t="s">
        <v>401</v>
      </c>
      <c r="AS3" s="32"/>
      <c r="AT3" s="32" t="s">
        <v>402</v>
      </c>
      <c r="AU3" s="31"/>
      <c r="AV3" s="31" t="s">
        <v>403</v>
      </c>
      <c r="AW3" s="32"/>
      <c r="AX3" s="32" t="s">
        <v>404</v>
      </c>
      <c r="AY3" s="32"/>
      <c r="AZ3" s="32" t="s">
        <v>405</v>
      </c>
      <c r="BA3" s="31"/>
      <c r="BB3" s="31" t="s">
        <v>406</v>
      </c>
      <c r="BC3" s="31"/>
      <c r="BD3" s="31" t="s">
        <v>407</v>
      </c>
      <c r="BE3" s="32"/>
      <c r="BF3" s="32" t="s">
        <v>408</v>
      </c>
      <c r="BG3" s="31"/>
      <c r="BH3" s="31" t="s">
        <v>409</v>
      </c>
      <c r="BI3" s="32"/>
      <c r="BJ3" s="32" t="s">
        <v>410</v>
      </c>
      <c r="BK3" s="32"/>
      <c r="BL3" s="32" t="s">
        <v>411</v>
      </c>
      <c r="BM3" s="32"/>
      <c r="BN3" s="32" t="s">
        <v>412</v>
      </c>
      <c r="BO3" s="31"/>
      <c r="BP3" s="31" t="s">
        <v>413</v>
      </c>
      <c r="BQ3" s="31"/>
      <c r="BR3" s="31" t="s">
        <v>414</v>
      </c>
      <c r="BS3" s="31"/>
      <c r="BT3" s="31" t="s">
        <v>415</v>
      </c>
      <c r="BU3" s="31"/>
      <c r="BV3" s="31" t="s">
        <v>416</v>
      </c>
      <c r="BW3" s="31"/>
      <c r="BX3" s="31" t="s">
        <v>417</v>
      </c>
      <c r="BY3" s="31"/>
      <c r="BZ3" s="31" t="s">
        <v>418</v>
      </c>
      <c r="CA3" s="31"/>
      <c r="CB3" s="31" t="s">
        <v>419</v>
      </c>
      <c r="CC3" s="31"/>
      <c r="CD3" s="31" t="s">
        <v>420</v>
      </c>
      <c r="CE3" s="32"/>
      <c r="CF3" s="32" t="s">
        <v>421</v>
      </c>
      <c r="CG3" s="31"/>
      <c r="CH3" s="31" t="s">
        <v>422</v>
      </c>
      <c r="CI3" s="31"/>
      <c r="CJ3" s="31" t="s">
        <v>423</v>
      </c>
      <c r="CK3" s="31"/>
      <c r="CL3" s="31" t="s">
        <v>424</v>
      </c>
      <c r="CM3" s="31"/>
      <c r="CN3" s="31" t="s">
        <v>425</v>
      </c>
      <c r="CO3" s="31"/>
      <c r="CP3" s="31" t="s">
        <v>426</v>
      </c>
      <c r="CQ3" s="31"/>
      <c r="CR3" s="31" t="s">
        <v>427</v>
      </c>
      <c r="CS3" s="31"/>
      <c r="CT3" s="31" t="s">
        <v>428</v>
      </c>
      <c r="CU3" s="31"/>
      <c r="CV3" s="31" t="s">
        <v>429</v>
      </c>
      <c r="CW3" s="32"/>
      <c r="CX3" s="32" t="s">
        <v>430</v>
      </c>
      <c r="CY3" s="32"/>
      <c r="CZ3" s="32" t="s">
        <v>431</v>
      </c>
      <c r="DA3" s="31"/>
      <c r="DB3" s="31" t="s">
        <v>432</v>
      </c>
      <c r="DC3" s="32"/>
      <c r="DD3" s="32" t="s">
        <v>433</v>
      </c>
      <c r="DE3" s="31"/>
      <c r="DF3" s="31" t="s">
        <v>434</v>
      </c>
      <c r="DG3" s="32"/>
      <c r="DH3" s="32" t="s">
        <v>435</v>
      </c>
      <c r="DI3" s="31"/>
      <c r="DJ3" s="31" t="s">
        <v>436</v>
      </c>
    </row>
    <row r="4" spans="1:114" x14ac:dyDescent="0.25">
      <c r="A4" s="31"/>
      <c r="B4" s="31"/>
      <c r="C4" s="32"/>
      <c r="D4" s="32"/>
      <c r="E4" s="31"/>
      <c r="F4" s="31"/>
      <c r="G4" s="31"/>
      <c r="H4" s="31"/>
      <c r="I4" s="32"/>
      <c r="J4" s="32"/>
      <c r="K4" s="32"/>
      <c r="L4" s="32"/>
      <c r="M4" s="31"/>
      <c r="N4" s="31"/>
      <c r="O4" s="31"/>
      <c r="P4" s="31"/>
      <c r="Q4" s="32"/>
      <c r="R4" s="32"/>
      <c r="S4" s="31"/>
      <c r="T4" s="31"/>
      <c r="U4" s="32"/>
      <c r="V4" s="32"/>
      <c r="W4" s="32"/>
      <c r="X4" s="32"/>
      <c r="Y4" s="32"/>
      <c r="Z4" s="32"/>
      <c r="AA4" s="32"/>
      <c r="AB4" s="32"/>
      <c r="AC4" s="31"/>
      <c r="AD4" s="31"/>
      <c r="AE4" s="31"/>
      <c r="AF4" s="31"/>
      <c r="AG4" s="31"/>
      <c r="AH4" s="31"/>
      <c r="AI4" s="32"/>
      <c r="AJ4" s="32"/>
      <c r="AK4" s="32"/>
      <c r="AL4" s="32"/>
      <c r="AM4" s="32"/>
      <c r="AN4" s="32"/>
      <c r="AO4" s="31"/>
      <c r="AP4" s="31"/>
      <c r="AQ4" s="31"/>
      <c r="AR4" s="31"/>
      <c r="AS4" s="32"/>
      <c r="AT4" s="32"/>
      <c r="AU4" s="31"/>
      <c r="AV4" s="31"/>
      <c r="AW4" s="32"/>
      <c r="AX4" s="32"/>
      <c r="AY4" s="32"/>
      <c r="AZ4" s="32"/>
      <c r="BA4" s="31"/>
      <c r="BB4" s="31"/>
      <c r="BC4" s="31"/>
      <c r="BD4" s="31"/>
      <c r="BE4" s="32"/>
      <c r="BF4" s="32"/>
      <c r="BG4" s="31"/>
      <c r="BH4" s="31"/>
      <c r="BI4" s="32"/>
      <c r="BJ4" s="32"/>
      <c r="BK4" s="32"/>
      <c r="BL4" s="32"/>
      <c r="BM4" s="32"/>
      <c r="BN4" s="32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/>
      <c r="CF4" s="32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2"/>
      <c r="CX4" s="32"/>
      <c r="CY4" s="32"/>
      <c r="CZ4" s="32"/>
      <c r="DA4" s="31"/>
      <c r="DB4" s="31"/>
      <c r="DC4" s="32"/>
      <c r="DD4" s="32"/>
      <c r="DE4" s="31"/>
      <c r="DF4" s="31"/>
      <c r="DG4" s="32"/>
      <c r="DH4" s="32"/>
      <c r="DI4" s="31"/>
      <c r="DJ4" s="31"/>
    </row>
    <row r="5" spans="1:114" x14ac:dyDescent="0.25">
      <c r="A5" s="31"/>
      <c r="B5" s="31"/>
      <c r="C5" s="33" t="s">
        <v>437</v>
      </c>
      <c r="D5" s="33" t="s">
        <v>437</v>
      </c>
      <c r="E5" s="31"/>
      <c r="F5" s="31"/>
      <c r="G5" s="31"/>
      <c r="H5" s="31"/>
      <c r="I5" s="33" t="s">
        <v>437</v>
      </c>
      <c r="J5" s="33" t="s">
        <v>437</v>
      </c>
      <c r="K5" s="33" t="s">
        <v>437</v>
      </c>
      <c r="L5" s="33" t="s">
        <v>437</v>
      </c>
      <c r="M5" s="31"/>
      <c r="N5" s="31"/>
      <c r="O5" s="31"/>
      <c r="P5" s="31"/>
      <c r="Q5" s="33" t="s">
        <v>437</v>
      </c>
      <c r="R5" s="33" t="s">
        <v>437</v>
      </c>
      <c r="S5" s="31"/>
      <c r="T5" s="31"/>
      <c r="U5" s="33" t="s">
        <v>437</v>
      </c>
      <c r="V5" s="33" t="s">
        <v>437</v>
      </c>
      <c r="W5" s="33" t="s">
        <v>437</v>
      </c>
      <c r="X5" s="33" t="s">
        <v>437</v>
      </c>
      <c r="Y5" s="33" t="s">
        <v>437</v>
      </c>
      <c r="Z5" s="33" t="s">
        <v>437</v>
      </c>
      <c r="AA5" s="33" t="s">
        <v>437</v>
      </c>
      <c r="AB5" s="33" t="s">
        <v>437</v>
      </c>
      <c r="AC5" s="31"/>
      <c r="AD5" s="31"/>
      <c r="AE5" s="31"/>
      <c r="AF5" s="31"/>
      <c r="AG5" s="31"/>
      <c r="AH5" s="31"/>
      <c r="AI5" s="33" t="s">
        <v>437</v>
      </c>
      <c r="AJ5" s="33" t="s">
        <v>437</v>
      </c>
      <c r="AK5" s="33" t="s">
        <v>437</v>
      </c>
      <c r="AL5" s="33" t="s">
        <v>437</v>
      </c>
      <c r="AM5" s="33" t="s">
        <v>437</v>
      </c>
      <c r="AN5" s="33" t="s">
        <v>437</v>
      </c>
      <c r="AO5" s="31"/>
      <c r="AP5" s="31"/>
      <c r="AQ5" s="31"/>
      <c r="AR5" s="31"/>
      <c r="AS5" s="33" t="s">
        <v>437</v>
      </c>
      <c r="AT5" s="33" t="s">
        <v>437</v>
      </c>
      <c r="AU5" s="31"/>
      <c r="AV5" s="31"/>
      <c r="AW5" s="33" t="s">
        <v>437</v>
      </c>
      <c r="AX5" s="33" t="s">
        <v>437</v>
      </c>
      <c r="AY5" s="33" t="s">
        <v>437</v>
      </c>
      <c r="AZ5" s="33" t="s">
        <v>437</v>
      </c>
      <c r="BA5" s="31"/>
      <c r="BB5" s="31"/>
      <c r="BC5" s="31"/>
      <c r="BD5" s="31"/>
      <c r="BE5" s="33" t="s">
        <v>437</v>
      </c>
      <c r="BF5" s="33" t="s">
        <v>437</v>
      </c>
      <c r="BG5" s="31"/>
      <c r="BH5" s="31"/>
      <c r="BI5" s="33" t="s">
        <v>437</v>
      </c>
      <c r="BJ5" s="33" t="s">
        <v>437</v>
      </c>
      <c r="BK5" s="33" t="s">
        <v>437</v>
      </c>
      <c r="BL5" s="33" t="s">
        <v>437</v>
      </c>
      <c r="BM5" s="33" t="s">
        <v>437</v>
      </c>
      <c r="BN5" s="33" t="s">
        <v>437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3" t="s">
        <v>437</v>
      </c>
      <c r="CF5" s="33" t="s">
        <v>437</v>
      </c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3" t="s">
        <v>437</v>
      </c>
      <c r="CX5" s="33" t="s">
        <v>437</v>
      </c>
      <c r="CY5" s="33" t="s">
        <v>437</v>
      </c>
      <c r="CZ5" s="33" t="s">
        <v>437</v>
      </c>
      <c r="DA5" s="31"/>
      <c r="DB5" s="31"/>
      <c r="DC5" s="33" t="s">
        <v>437</v>
      </c>
      <c r="DD5" s="33" t="s">
        <v>437</v>
      </c>
      <c r="DE5" s="31"/>
      <c r="DF5" s="31"/>
      <c r="DG5" s="33" t="s">
        <v>437</v>
      </c>
      <c r="DH5" s="33" t="s">
        <v>437</v>
      </c>
      <c r="DI5" s="34"/>
      <c r="DJ5" s="34"/>
    </row>
    <row r="6" spans="1:114" x14ac:dyDescent="0.25">
      <c r="A6" t="s">
        <v>157</v>
      </c>
      <c r="B6">
        <f>SUM(B7:B421)</f>
        <v>913.39909999999998</v>
      </c>
      <c r="D6">
        <f>SUM(D7:D421)</f>
        <v>524.97412000000008</v>
      </c>
      <c r="F6">
        <f>SUM(F7:F421)</f>
        <v>170.345</v>
      </c>
      <c r="H6">
        <f>SUM(H7:H421)</f>
        <v>193.96419999999998</v>
      </c>
      <c r="J6">
        <f>SUM(J7:J421)</f>
        <v>1073.8095000000003</v>
      </c>
      <c r="L6">
        <f>SUM(L7:L421)</f>
        <v>2316.3625000000006</v>
      </c>
      <c r="N6">
        <f>SUM(N7:N421)</f>
        <v>435.40540000000004</v>
      </c>
      <c r="P6">
        <f>SUM(P7:P420)</f>
        <v>599.39220000000012</v>
      </c>
      <c r="R6">
        <f>SUM(R7:R421)</f>
        <v>558.25880000000006</v>
      </c>
      <c r="T6">
        <f>SUM(T7:T421)</f>
        <v>209.17590000000004</v>
      </c>
      <c r="V6">
        <f>SUM(V7:V421)</f>
        <v>1018.6758399999998</v>
      </c>
      <c r="X6">
        <f>SUM(X7:X421)</f>
        <v>654.20414000000005</v>
      </c>
      <c r="Z6">
        <f>SUM(Z7:Z419)</f>
        <v>1075.40282</v>
      </c>
      <c r="AB6">
        <f>SUM(AB7:AB421)</f>
        <v>601.57000000000005</v>
      </c>
      <c r="AD6">
        <f>SUM(AD7:AD421)</f>
        <v>142.77200000000002</v>
      </c>
      <c r="AF6">
        <f>SUM(AF7:AF421)</f>
        <v>314.87800000000004</v>
      </c>
      <c r="AH6">
        <f>SUM(AH7:AH421)</f>
        <v>616.71149999999977</v>
      </c>
      <c r="AJ6">
        <f>SUM(AJ7:AJ420)</f>
        <v>1638.0569999999998</v>
      </c>
      <c r="AL6">
        <f>SUM(AL7:AL421)</f>
        <v>930.1893</v>
      </c>
      <c r="AN6">
        <f>SUM(AN7:AN421)</f>
        <v>1315.9119999999996</v>
      </c>
      <c r="AP6">
        <f>SUM(AP7:AP421)</f>
        <v>1098.7804000000001</v>
      </c>
      <c r="AR6">
        <f>SUM(AR7:AR421)</f>
        <v>507.23070000000007</v>
      </c>
      <c r="AT6">
        <f>SUM(AT7:AT420)</f>
        <v>365.08500000000015</v>
      </c>
      <c r="AV6">
        <f>SUM(AV7:AV421)</f>
        <v>600.27409999999986</v>
      </c>
      <c r="AX6">
        <f>SUM(AX7:AX421)</f>
        <v>484.18700000000013</v>
      </c>
      <c r="AZ6">
        <f>SUM(AZ7:AZ420)</f>
        <v>1196.7369999999994</v>
      </c>
      <c r="BB6">
        <f>SUM(BB7:BB417)</f>
        <v>1047.7594000000001</v>
      </c>
      <c r="BD6">
        <f>SUM(BD7:BD421)</f>
        <v>108.16619999999999</v>
      </c>
      <c r="BF6">
        <f>SUM(BF7:BF420)</f>
        <v>1847.4533000000001</v>
      </c>
      <c r="BH6">
        <f>SUM(BH7:BH421)</f>
        <v>159.63449999999997</v>
      </c>
      <c r="BJ6">
        <f>SUM(BJ7:BJ421)</f>
        <v>284.13069999999999</v>
      </c>
      <c r="BL6">
        <f>SUM(BL7:BL419)</f>
        <v>2635.7305800000004</v>
      </c>
      <c r="BN6">
        <f>SUM(BN7:BN421)</f>
        <v>2414.9510999999993</v>
      </c>
      <c r="BP6">
        <f>SUM(BP7:BP421)</f>
        <v>911.5329999999999</v>
      </c>
      <c r="BR6">
        <f>SUM(BR7:BR421)</f>
        <v>612.13630000000001</v>
      </c>
      <c r="BT6">
        <f>SUM(BT7:BT421)</f>
        <v>294.8519</v>
      </c>
      <c r="BV6">
        <f>SUM(BV7:BV421)</f>
        <v>600.48969999999997</v>
      </c>
      <c r="BX6">
        <f>SUM(BX7:BX421)</f>
        <v>106.6895</v>
      </c>
      <c r="BZ6">
        <f>SUM(BZ7:BZ421)</f>
        <v>524.45040000000017</v>
      </c>
      <c r="CB6">
        <f>SUM(CB7:CB417)</f>
        <v>370.55899999999991</v>
      </c>
      <c r="CD6">
        <f>SUM(CD7:CD421)</f>
        <v>1174.2778000000003</v>
      </c>
      <c r="CF6">
        <f>SUM(CF7:CF421)</f>
        <v>910.78300000000024</v>
      </c>
      <c r="CH6">
        <f>SUM(CH7:CH421)</f>
        <v>231.93729999999999</v>
      </c>
      <c r="CJ6">
        <f>SUM(CJ7:CJ421)</f>
        <v>878.48450000000003</v>
      </c>
      <c r="CL6">
        <f>SUM(CL7:CL421)</f>
        <v>683.48800000000006</v>
      </c>
      <c r="CN6">
        <f>SUM(CN7:CN419)</f>
        <v>169.78200000000001</v>
      </c>
      <c r="CP6">
        <f>SUM(CP7:CP420)</f>
        <v>612.38900000000001</v>
      </c>
      <c r="CR6">
        <f>SUM(CR7:CR421)</f>
        <v>389.18500000000006</v>
      </c>
      <c r="CT6">
        <f>SUM(CT7:CT418)</f>
        <v>220.08420000000004</v>
      </c>
      <c r="CV6">
        <f>SUM(CV7:CV421)</f>
        <v>365.97399999999993</v>
      </c>
      <c r="CX6">
        <f>SUM(CX7:CX420)</f>
        <v>2915.6607000000004</v>
      </c>
      <c r="CZ6">
        <f>SUM(CZ7:CZ419)</f>
        <v>714.9109000000002</v>
      </c>
      <c r="DB6">
        <f>SUM(DB7:DB417)</f>
        <v>694.41030000000001</v>
      </c>
      <c r="DD6">
        <f>SUM(DD7:DD420)</f>
        <v>1020.7817999999999</v>
      </c>
      <c r="DF6">
        <f>SUM(DF7:DF421)</f>
        <v>1337.6610000000001</v>
      </c>
      <c r="DH6">
        <f>SUM(DH7:DH421)</f>
        <v>1108.2750000000001</v>
      </c>
      <c r="DJ6">
        <f>SUM(DJ7:DJ421)</f>
        <v>664.76740000000007</v>
      </c>
    </row>
    <row r="7" spans="1:114" x14ac:dyDescent="0.25">
      <c r="A7" t="s">
        <v>63</v>
      </c>
      <c r="B7">
        <v>27.28</v>
      </c>
      <c r="C7" s="31" t="s">
        <v>59</v>
      </c>
      <c r="D7" s="31">
        <v>2.69</v>
      </c>
      <c r="E7" t="s">
        <v>63</v>
      </c>
      <c r="F7">
        <v>7.5799999999999992</v>
      </c>
      <c r="G7" t="s">
        <v>63</v>
      </c>
      <c r="H7">
        <v>7.9</v>
      </c>
      <c r="I7" s="31" t="s">
        <v>59</v>
      </c>
      <c r="J7" s="31">
        <v>2.34</v>
      </c>
      <c r="K7" t="s">
        <v>63</v>
      </c>
      <c r="L7">
        <v>78.34</v>
      </c>
      <c r="M7" t="s">
        <v>63</v>
      </c>
      <c r="N7">
        <v>18.2</v>
      </c>
      <c r="O7" t="s">
        <v>63</v>
      </c>
      <c r="P7">
        <v>26.92</v>
      </c>
      <c r="Q7" t="s">
        <v>63</v>
      </c>
      <c r="R7">
        <v>16.379999999999995</v>
      </c>
      <c r="S7" t="s">
        <v>63</v>
      </c>
      <c r="T7">
        <v>6.25</v>
      </c>
      <c r="U7" t="s">
        <v>63</v>
      </c>
      <c r="V7">
        <v>49.360000000000014</v>
      </c>
      <c r="W7" t="s">
        <v>63</v>
      </c>
      <c r="X7">
        <v>20.2</v>
      </c>
      <c r="Y7" s="31">
        <v>160103</v>
      </c>
      <c r="Z7" s="31">
        <v>5.15</v>
      </c>
      <c r="AA7" t="s">
        <v>63</v>
      </c>
      <c r="AB7">
        <v>17.080000000000002</v>
      </c>
      <c r="AC7" t="s">
        <v>63</v>
      </c>
      <c r="AD7">
        <v>9.01</v>
      </c>
      <c r="AE7" t="s">
        <v>63</v>
      </c>
      <c r="AF7">
        <v>16.380000000000003</v>
      </c>
      <c r="AG7" t="s">
        <v>63</v>
      </c>
      <c r="AH7">
        <v>20.379999999999995</v>
      </c>
      <c r="AI7" t="s">
        <v>63</v>
      </c>
      <c r="AJ7">
        <v>55.07</v>
      </c>
      <c r="AK7" t="s">
        <v>63</v>
      </c>
      <c r="AL7">
        <v>34</v>
      </c>
      <c r="AM7" s="31" t="s">
        <v>112</v>
      </c>
      <c r="AN7" s="31">
        <v>19.46</v>
      </c>
      <c r="AO7" t="s">
        <v>63</v>
      </c>
      <c r="AP7">
        <v>35.040000000000006</v>
      </c>
      <c r="AQ7" s="31">
        <v>190801</v>
      </c>
      <c r="AR7" s="31">
        <v>1.6</v>
      </c>
      <c r="AS7" t="s">
        <v>63</v>
      </c>
      <c r="AT7">
        <v>9.1199999999999992</v>
      </c>
      <c r="AU7" s="31">
        <v>160103</v>
      </c>
      <c r="AV7" s="31">
        <v>2.63</v>
      </c>
      <c r="AW7" t="s">
        <v>63</v>
      </c>
      <c r="AX7">
        <v>14.17</v>
      </c>
      <c r="AY7" t="s">
        <v>63</v>
      </c>
      <c r="AZ7">
        <v>59.27000000000001</v>
      </c>
      <c r="BA7" s="31">
        <v>150101</v>
      </c>
      <c r="BB7" s="31">
        <v>1.28</v>
      </c>
      <c r="BC7" t="s">
        <v>63</v>
      </c>
      <c r="BD7">
        <v>5.17</v>
      </c>
      <c r="BE7" t="s">
        <v>63</v>
      </c>
      <c r="BF7">
        <v>69.100000000000009</v>
      </c>
      <c r="BG7" t="s">
        <v>63</v>
      </c>
      <c r="BH7">
        <v>4.5999999999999996</v>
      </c>
      <c r="BI7" t="s">
        <v>63</v>
      </c>
      <c r="BJ7">
        <v>12.85</v>
      </c>
      <c r="BK7" t="s">
        <v>63</v>
      </c>
      <c r="BL7">
        <v>82.78</v>
      </c>
      <c r="BM7" t="s">
        <v>63</v>
      </c>
      <c r="BN7">
        <v>62.38</v>
      </c>
      <c r="BO7" t="s">
        <v>63</v>
      </c>
      <c r="BP7">
        <v>41.050000000000004</v>
      </c>
      <c r="BQ7" t="s">
        <v>63</v>
      </c>
      <c r="BR7">
        <v>25.83</v>
      </c>
      <c r="BS7" t="s">
        <v>63</v>
      </c>
      <c r="BT7">
        <v>14.060000000000002</v>
      </c>
      <c r="BU7" t="s">
        <v>63</v>
      </c>
      <c r="BV7">
        <v>20.2</v>
      </c>
      <c r="BW7" t="s">
        <v>63</v>
      </c>
      <c r="BX7">
        <v>3.8299999999999992</v>
      </c>
      <c r="BY7" t="s">
        <v>63</v>
      </c>
      <c r="BZ7">
        <v>19.170000000000002</v>
      </c>
      <c r="CA7" t="s">
        <v>63</v>
      </c>
      <c r="CB7">
        <v>14.14</v>
      </c>
      <c r="CC7" s="31">
        <v>160103</v>
      </c>
      <c r="CD7" s="31">
        <v>4.46</v>
      </c>
      <c r="CE7" s="31">
        <v>160103</v>
      </c>
      <c r="CF7" s="31">
        <v>1.6</v>
      </c>
      <c r="CG7" t="s">
        <v>63</v>
      </c>
      <c r="CH7">
        <v>10.315</v>
      </c>
      <c r="CI7" t="s">
        <v>63</v>
      </c>
      <c r="CJ7">
        <v>40.4</v>
      </c>
      <c r="CK7" t="s">
        <v>63</v>
      </c>
      <c r="CL7">
        <v>29.83</v>
      </c>
      <c r="CM7" t="s">
        <v>63</v>
      </c>
      <c r="CN7">
        <v>8.2799999999999994</v>
      </c>
      <c r="CO7" s="31">
        <v>190805</v>
      </c>
      <c r="CP7" s="31">
        <v>128</v>
      </c>
      <c r="CQ7" t="s">
        <v>63</v>
      </c>
      <c r="CR7">
        <v>11.44</v>
      </c>
      <c r="CS7" s="35" t="s">
        <v>60</v>
      </c>
      <c r="CT7" s="35">
        <v>11.36</v>
      </c>
      <c r="CU7" t="s">
        <v>63</v>
      </c>
      <c r="CV7">
        <v>14.950000000000001</v>
      </c>
      <c r="CW7" t="s">
        <v>63</v>
      </c>
      <c r="CX7">
        <v>84.800000000000011</v>
      </c>
      <c r="CY7" t="s">
        <v>63</v>
      </c>
      <c r="CZ7">
        <v>22.17</v>
      </c>
      <c r="DA7" t="s">
        <v>63</v>
      </c>
      <c r="DB7">
        <v>37.4</v>
      </c>
      <c r="DC7" s="31">
        <v>160103</v>
      </c>
      <c r="DD7" s="31">
        <v>5.51</v>
      </c>
      <c r="DE7" t="s">
        <v>63</v>
      </c>
      <c r="DF7">
        <v>42.759999999999991</v>
      </c>
      <c r="DG7" s="31">
        <v>160103</v>
      </c>
      <c r="DH7" s="31">
        <v>15</v>
      </c>
      <c r="DI7" t="s">
        <v>63</v>
      </c>
      <c r="DJ7">
        <v>22.629999999999995</v>
      </c>
    </row>
    <row r="8" spans="1:114" x14ac:dyDescent="0.25">
      <c r="A8" s="31">
        <v>200101</v>
      </c>
      <c r="B8" s="31">
        <v>9.94</v>
      </c>
      <c r="C8" t="s">
        <v>63</v>
      </c>
      <c r="D8">
        <v>20.49</v>
      </c>
      <c r="E8" s="31">
        <v>200101</v>
      </c>
      <c r="F8" s="31">
        <v>0.2</v>
      </c>
      <c r="G8" s="31">
        <v>200101</v>
      </c>
      <c r="H8" s="31">
        <v>0.33</v>
      </c>
      <c r="I8" t="s">
        <v>63</v>
      </c>
      <c r="J8">
        <v>43.36</v>
      </c>
      <c r="K8" s="31">
        <v>200101</v>
      </c>
      <c r="L8" s="31">
        <v>2.93</v>
      </c>
      <c r="M8" s="31">
        <v>200101</v>
      </c>
      <c r="N8" s="31">
        <v>0.30499999999999999</v>
      </c>
      <c r="O8" s="31">
        <v>200101</v>
      </c>
      <c r="P8" s="31">
        <v>1.48</v>
      </c>
      <c r="Q8" s="31" t="s">
        <v>439</v>
      </c>
      <c r="R8" s="31">
        <v>4.4999999999999998E-2</v>
      </c>
      <c r="S8" t="s">
        <v>67</v>
      </c>
      <c r="T8">
        <v>7.1199999999999992</v>
      </c>
      <c r="U8" s="31" t="s">
        <v>64</v>
      </c>
      <c r="V8" s="31">
        <v>0.92</v>
      </c>
      <c r="W8" s="31">
        <v>200101</v>
      </c>
      <c r="X8" s="31">
        <v>5.46</v>
      </c>
      <c r="Y8" s="31">
        <v>170201</v>
      </c>
      <c r="Z8" s="31">
        <v>25</v>
      </c>
      <c r="AA8" t="s">
        <v>67</v>
      </c>
      <c r="AB8">
        <v>18.13</v>
      </c>
      <c r="AC8" t="s">
        <v>67</v>
      </c>
      <c r="AD8">
        <v>4.75</v>
      </c>
      <c r="AE8" t="s">
        <v>67</v>
      </c>
      <c r="AF8">
        <v>8.7000000000000011</v>
      </c>
      <c r="AG8" t="s">
        <v>67</v>
      </c>
      <c r="AH8">
        <v>13.23</v>
      </c>
      <c r="AI8" s="31">
        <v>200101</v>
      </c>
      <c r="AJ8" s="31">
        <v>0.25</v>
      </c>
      <c r="AK8" s="31">
        <v>200101</v>
      </c>
      <c r="AL8" s="31">
        <v>0.35</v>
      </c>
      <c r="AM8" s="31" t="s">
        <v>440</v>
      </c>
      <c r="AN8" s="31">
        <v>45</v>
      </c>
      <c r="AO8" s="31" t="s">
        <v>439</v>
      </c>
      <c r="AP8" s="31">
        <v>4.4800000000000004</v>
      </c>
      <c r="AQ8" s="31" t="s">
        <v>441</v>
      </c>
      <c r="AR8" s="31">
        <v>10.32</v>
      </c>
      <c r="AS8" s="31">
        <v>200101</v>
      </c>
      <c r="AT8" s="31">
        <v>0.4</v>
      </c>
      <c r="AU8" t="s">
        <v>63</v>
      </c>
      <c r="AV8">
        <v>29.72</v>
      </c>
      <c r="AW8" s="31">
        <v>200101</v>
      </c>
      <c r="AX8" s="31">
        <v>0.46</v>
      </c>
      <c r="AY8" s="31">
        <v>200101</v>
      </c>
      <c r="AZ8" s="31">
        <v>3.3650000000000002</v>
      </c>
      <c r="BA8" t="s">
        <v>63</v>
      </c>
      <c r="BB8">
        <v>33.42</v>
      </c>
      <c r="BC8" t="s">
        <v>67</v>
      </c>
      <c r="BD8">
        <v>3.4000000000000004</v>
      </c>
      <c r="BE8" s="31">
        <v>200101</v>
      </c>
      <c r="BF8" s="31">
        <v>3.6840000000000002</v>
      </c>
      <c r="BG8" s="31">
        <v>200101</v>
      </c>
      <c r="BH8" s="31">
        <v>0.86</v>
      </c>
      <c r="BI8" s="31" t="s">
        <v>64</v>
      </c>
      <c r="BJ8" s="31">
        <v>1.72</v>
      </c>
      <c r="BK8" s="31">
        <v>200101</v>
      </c>
      <c r="BL8" s="31">
        <v>21.38</v>
      </c>
      <c r="BM8" s="31" t="s">
        <v>160</v>
      </c>
      <c r="BN8" s="31">
        <v>0.79830000000000001</v>
      </c>
      <c r="BO8" s="31">
        <v>200101</v>
      </c>
      <c r="BP8" s="31">
        <v>1.19</v>
      </c>
      <c r="BQ8" s="31">
        <v>200101</v>
      </c>
      <c r="BR8" s="31">
        <v>0.28000000000000003</v>
      </c>
      <c r="BS8" s="31" t="s">
        <v>64</v>
      </c>
      <c r="BT8" s="31">
        <v>0.24</v>
      </c>
      <c r="BU8" t="s">
        <v>67</v>
      </c>
      <c r="BV8">
        <v>12.34</v>
      </c>
      <c r="BW8" t="s">
        <v>67</v>
      </c>
      <c r="BX8">
        <v>9.6000000000000014</v>
      </c>
      <c r="BY8" t="s">
        <v>67</v>
      </c>
      <c r="BZ8">
        <v>11.670000000000002</v>
      </c>
      <c r="CA8" t="s">
        <v>67</v>
      </c>
      <c r="CB8">
        <v>8.2799999999999994</v>
      </c>
      <c r="CC8" s="31" t="s">
        <v>442</v>
      </c>
      <c r="CD8" s="31">
        <v>19.28</v>
      </c>
      <c r="CE8" t="s">
        <v>63</v>
      </c>
      <c r="CF8">
        <v>31.200000000000003</v>
      </c>
      <c r="CG8" s="31">
        <v>200101</v>
      </c>
      <c r="CH8" s="31">
        <v>0.08</v>
      </c>
      <c r="CI8" s="31">
        <v>200101</v>
      </c>
      <c r="CJ8" s="31">
        <v>2.7065000000000001</v>
      </c>
      <c r="CK8" s="31">
        <v>200101</v>
      </c>
      <c r="CL8" s="31">
        <v>7.0000000000000007E-2</v>
      </c>
      <c r="CM8" t="s">
        <v>67</v>
      </c>
      <c r="CN8">
        <v>3.1</v>
      </c>
      <c r="CO8" t="s">
        <v>63</v>
      </c>
      <c r="CP8">
        <v>17.96</v>
      </c>
      <c r="CQ8" t="s">
        <v>67</v>
      </c>
      <c r="CR8">
        <v>7.32</v>
      </c>
      <c r="CS8" t="s">
        <v>63</v>
      </c>
      <c r="CT8">
        <v>11.78</v>
      </c>
      <c r="CU8" t="s">
        <v>67</v>
      </c>
      <c r="CV8">
        <v>6.3000000000000007</v>
      </c>
      <c r="CW8" s="31">
        <v>200101</v>
      </c>
      <c r="CX8" s="31">
        <v>4.3</v>
      </c>
      <c r="CY8" s="31" t="s">
        <v>64</v>
      </c>
      <c r="CZ8" s="31">
        <v>2.16</v>
      </c>
      <c r="DA8" s="31">
        <v>200101</v>
      </c>
      <c r="DB8" s="31">
        <v>0.36</v>
      </c>
      <c r="DC8" t="s">
        <v>63</v>
      </c>
      <c r="DD8">
        <v>35.68</v>
      </c>
      <c r="DE8" s="31">
        <v>200101</v>
      </c>
      <c r="DF8" s="31">
        <v>7.45</v>
      </c>
      <c r="DG8" t="s">
        <v>63</v>
      </c>
      <c r="DH8">
        <v>36.29</v>
      </c>
      <c r="DI8" s="31">
        <v>200101</v>
      </c>
      <c r="DJ8" s="31">
        <v>0.59</v>
      </c>
    </row>
    <row r="9" spans="1:114" x14ac:dyDescent="0.25">
      <c r="A9" t="s">
        <v>67</v>
      </c>
      <c r="B9">
        <v>25.11</v>
      </c>
      <c r="C9" t="s">
        <v>67</v>
      </c>
      <c r="D9">
        <v>21.62</v>
      </c>
      <c r="E9" t="s">
        <v>67</v>
      </c>
      <c r="F9">
        <v>5.0199999999999996</v>
      </c>
      <c r="G9" t="s">
        <v>67</v>
      </c>
      <c r="H9">
        <v>3.7900000000000005</v>
      </c>
      <c r="I9" t="s">
        <v>67</v>
      </c>
      <c r="J9">
        <v>34.99</v>
      </c>
      <c r="K9" t="s">
        <v>67</v>
      </c>
      <c r="L9">
        <v>55.17</v>
      </c>
      <c r="M9" t="s">
        <v>67</v>
      </c>
      <c r="N9">
        <v>10.420000000000002</v>
      </c>
      <c r="O9" t="s">
        <v>67</v>
      </c>
      <c r="P9">
        <v>14.110000000000001</v>
      </c>
      <c r="Q9" t="s">
        <v>67</v>
      </c>
      <c r="R9">
        <v>11.12</v>
      </c>
      <c r="S9" t="s">
        <v>161</v>
      </c>
      <c r="T9" s="30">
        <v>0.34300000000000003</v>
      </c>
      <c r="U9" s="31">
        <v>200101</v>
      </c>
      <c r="V9" s="31">
        <v>1.02</v>
      </c>
      <c r="W9" t="s">
        <v>67</v>
      </c>
      <c r="X9">
        <v>22.42</v>
      </c>
      <c r="Y9" s="31" t="s">
        <v>443</v>
      </c>
      <c r="Z9" s="31">
        <v>2.8</v>
      </c>
      <c r="AA9" t="s">
        <v>161</v>
      </c>
      <c r="AB9" s="30">
        <v>0.71199999999999997</v>
      </c>
      <c r="AC9" t="s">
        <v>161</v>
      </c>
      <c r="AD9" s="30">
        <v>0.3</v>
      </c>
      <c r="AE9" t="s">
        <v>161</v>
      </c>
      <c r="AF9" s="30">
        <v>0.42699999999999999</v>
      </c>
      <c r="AG9" t="s">
        <v>161</v>
      </c>
      <c r="AH9" s="30">
        <v>0.79800000000000004</v>
      </c>
      <c r="AI9" s="31" t="s">
        <v>516</v>
      </c>
      <c r="AJ9" s="31">
        <v>2.74</v>
      </c>
      <c r="AK9" t="s">
        <v>67</v>
      </c>
      <c r="AL9">
        <v>29.200000000000003</v>
      </c>
      <c r="AM9" t="s">
        <v>63</v>
      </c>
      <c r="AN9">
        <v>43.088000000000001</v>
      </c>
      <c r="AO9" s="31">
        <v>200101</v>
      </c>
      <c r="AP9" s="31">
        <v>1.0999999999999999E-2</v>
      </c>
      <c r="AQ9" t="s">
        <v>63</v>
      </c>
      <c r="AR9">
        <v>19.559999999999999</v>
      </c>
      <c r="AS9" t="s">
        <v>67</v>
      </c>
      <c r="AT9">
        <v>10.68</v>
      </c>
      <c r="AU9" t="s">
        <v>67</v>
      </c>
      <c r="AV9">
        <v>14.820000000000002</v>
      </c>
      <c r="AW9" s="31" t="s">
        <v>66</v>
      </c>
      <c r="AX9" s="31">
        <v>0.2</v>
      </c>
      <c r="AY9" t="s">
        <v>67</v>
      </c>
      <c r="AZ9">
        <v>24.730000000000004</v>
      </c>
      <c r="BA9" s="31" t="s">
        <v>66</v>
      </c>
      <c r="BB9" s="31">
        <v>0.66</v>
      </c>
      <c r="BC9" t="s">
        <v>161</v>
      </c>
      <c r="BD9" s="30">
        <v>0.192</v>
      </c>
      <c r="BE9" t="s">
        <v>67</v>
      </c>
      <c r="BF9">
        <v>39.94</v>
      </c>
      <c r="BG9" t="s">
        <v>67</v>
      </c>
      <c r="BH9">
        <v>5.2</v>
      </c>
      <c r="BI9" t="s">
        <v>67</v>
      </c>
      <c r="BJ9">
        <v>7.8999999999999995</v>
      </c>
      <c r="BK9" t="s">
        <v>67</v>
      </c>
      <c r="BL9">
        <v>77.339999999999989</v>
      </c>
      <c r="BM9" t="s">
        <v>67</v>
      </c>
      <c r="BN9">
        <v>35.46</v>
      </c>
      <c r="BO9" t="s">
        <v>67</v>
      </c>
      <c r="BP9">
        <v>26.320000000000004</v>
      </c>
      <c r="BQ9" t="s">
        <v>67</v>
      </c>
      <c r="BR9">
        <v>18.420000000000002</v>
      </c>
      <c r="BS9" t="s">
        <v>67</v>
      </c>
      <c r="BT9">
        <v>7.080000000000001</v>
      </c>
      <c r="BU9" t="s">
        <v>161</v>
      </c>
      <c r="BV9" s="30">
        <v>0.72399999999999998</v>
      </c>
      <c r="BW9" t="s">
        <v>161</v>
      </c>
      <c r="BX9" s="30">
        <v>0.311</v>
      </c>
      <c r="BY9" t="s">
        <v>161</v>
      </c>
      <c r="BZ9" s="30">
        <v>0.77200000000000002</v>
      </c>
      <c r="CA9" t="s">
        <v>161</v>
      </c>
      <c r="CB9" s="30">
        <v>0.45600000000000002</v>
      </c>
      <c r="CC9" s="31" t="s">
        <v>210</v>
      </c>
      <c r="CD9" s="31">
        <v>6.43</v>
      </c>
      <c r="CE9" t="s">
        <v>67</v>
      </c>
      <c r="CF9">
        <v>16.260000000000002</v>
      </c>
      <c r="CG9" t="s">
        <v>67</v>
      </c>
      <c r="CH9">
        <v>9.9</v>
      </c>
      <c r="CI9" t="s">
        <v>67</v>
      </c>
      <c r="CJ9">
        <v>26.31</v>
      </c>
      <c r="CK9" t="s">
        <v>67</v>
      </c>
      <c r="CL9">
        <v>14.46</v>
      </c>
      <c r="CM9" t="s">
        <v>161</v>
      </c>
      <c r="CN9" s="30">
        <v>0.316</v>
      </c>
      <c r="CO9" t="s">
        <v>67</v>
      </c>
      <c r="CP9">
        <v>11.28</v>
      </c>
      <c r="CQ9" t="s">
        <v>161</v>
      </c>
      <c r="CR9" s="30">
        <v>0.53600000000000003</v>
      </c>
      <c r="CS9" t="s">
        <v>67</v>
      </c>
      <c r="CT9">
        <v>7.4599999999999991</v>
      </c>
      <c r="CU9" t="s">
        <v>161</v>
      </c>
      <c r="CV9" s="30">
        <v>0.434</v>
      </c>
      <c r="CW9" t="s">
        <v>67</v>
      </c>
      <c r="CX9">
        <v>48.998000000000005</v>
      </c>
      <c r="CY9" s="31">
        <v>200101</v>
      </c>
      <c r="CZ9" s="31">
        <v>7</v>
      </c>
      <c r="DA9" t="s">
        <v>67</v>
      </c>
      <c r="DB9">
        <v>20.959999999999997</v>
      </c>
      <c r="DC9" s="31">
        <v>200101</v>
      </c>
      <c r="DD9" s="31">
        <v>0.26</v>
      </c>
      <c r="DE9" t="s">
        <v>67</v>
      </c>
      <c r="DF9">
        <v>28.35</v>
      </c>
      <c r="DG9" s="31">
        <v>200101</v>
      </c>
      <c r="DH9" s="31">
        <v>5.4660000000000002</v>
      </c>
      <c r="DI9" t="s">
        <v>67</v>
      </c>
      <c r="DJ9">
        <v>13.700000000000001</v>
      </c>
    </row>
    <row r="10" spans="1:114" x14ac:dyDescent="0.25">
      <c r="A10" t="s">
        <v>161</v>
      </c>
      <c r="B10" s="30">
        <v>1.27</v>
      </c>
      <c r="C10" t="s">
        <v>161</v>
      </c>
      <c r="D10" s="30">
        <v>1.1240000000000001</v>
      </c>
      <c r="E10" t="s">
        <v>161</v>
      </c>
      <c r="F10" s="30">
        <v>0.30399999999999999</v>
      </c>
      <c r="G10" t="s">
        <v>161</v>
      </c>
      <c r="H10" s="30">
        <v>0.28100000000000003</v>
      </c>
      <c r="I10" t="s">
        <v>161</v>
      </c>
      <c r="J10" s="30">
        <v>1.2529999999999999</v>
      </c>
      <c r="K10" t="s">
        <v>161</v>
      </c>
      <c r="L10" s="30">
        <v>3.3860000000000001</v>
      </c>
      <c r="M10" t="s">
        <v>161</v>
      </c>
      <c r="N10" s="30">
        <v>0.77600000000000002</v>
      </c>
      <c r="O10" t="s">
        <v>161</v>
      </c>
      <c r="P10" s="30">
        <v>0.85</v>
      </c>
      <c r="Q10" t="s">
        <v>161</v>
      </c>
      <c r="R10" s="30">
        <v>0.64100000000000001</v>
      </c>
      <c r="S10" t="s">
        <v>68</v>
      </c>
      <c r="T10">
        <v>7.0000000000000007E-2</v>
      </c>
      <c r="U10" t="s">
        <v>67</v>
      </c>
      <c r="V10">
        <v>23.49</v>
      </c>
      <c r="W10" t="s">
        <v>161</v>
      </c>
      <c r="X10" s="30">
        <v>1.149</v>
      </c>
      <c r="Y10" t="s">
        <v>63</v>
      </c>
      <c r="Z10">
        <v>30.72</v>
      </c>
      <c r="AA10" t="s">
        <v>68</v>
      </c>
      <c r="AB10">
        <v>0.11</v>
      </c>
      <c r="AC10" t="s">
        <v>68</v>
      </c>
      <c r="AD10">
        <v>0.01</v>
      </c>
      <c r="AE10" t="s">
        <v>68</v>
      </c>
      <c r="AF10">
        <v>0.11</v>
      </c>
      <c r="AG10" t="s">
        <v>68</v>
      </c>
      <c r="AH10">
        <v>0.04</v>
      </c>
      <c r="AI10" t="s">
        <v>67</v>
      </c>
      <c r="AJ10">
        <v>41.76</v>
      </c>
      <c r="AK10" t="s">
        <v>161</v>
      </c>
      <c r="AL10" s="30">
        <v>1.6080000000000001</v>
      </c>
      <c r="AM10" s="31">
        <v>200101</v>
      </c>
      <c r="AN10" s="31">
        <v>1.84</v>
      </c>
      <c r="AO10" t="s">
        <v>67</v>
      </c>
      <c r="AP10">
        <v>25.54</v>
      </c>
      <c r="AQ10" t="s">
        <v>67</v>
      </c>
      <c r="AR10">
        <v>9.08</v>
      </c>
      <c r="AS10" t="s">
        <v>161</v>
      </c>
      <c r="AT10" s="30">
        <v>0.47399999999999998</v>
      </c>
      <c r="AU10" t="s">
        <v>161</v>
      </c>
      <c r="AV10" s="30">
        <v>0.95499999999999996</v>
      </c>
      <c r="AW10" t="s">
        <v>67</v>
      </c>
      <c r="AX10">
        <v>13.299999999999999</v>
      </c>
      <c r="AY10" s="31">
        <v>200102</v>
      </c>
      <c r="AZ10" s="31">
        <v>1.26</v>
      </c>
      <c r="BA10" s="31">
        <v>200101</v>
      </c>
      <c r="BB10" s="31">
        <v>10.31</v>
      </c>
      <c r="BC10" t="s">
        <v>68</v>
      </c>
      <c r="BD10">
        <v>2.5000000000000001E-2</v>
      </c>
      <c r="BE10" s="31">
        <v>200102</v>
      </c>
      <c r="BF10" s="31">
        <v>0.1</v>
      </c>
      <c r="BG10" t="s">
        <v>161</v>
      </c>
      <c r="BH10" s="30">
        <v>0.312</v>
      </c>
      <c r="BI10" t="s">
        <v>161</v>
      </c>
      <c r="BJ10" s="30">
        <v>0.38400000000000001</v>
      </c>
      <c r="BK10" t="s">
        <v>161</v>
      </c>
      <c r="BL10" s="30">
        <v>3.778</v>
      </c>
      <c r="BM10" t="s">
        <v>161</v>
      </c>
      <c r="BN10" s="30">
        <v>2.3820000000000001</v>
      </c>
      <c r="BO10" t="s">
        <v>161</v>
      </c>
      <c r="BP10" s="30">
        <v>1.4450000000000001</v>
      </c>
      <c r="BQ10" t="s">
        <v>161</v>
      </c>
      <c r="BR10" s="30">
        <v>1.2949999999999999</v>
      </c>
      <c r="BS10" t="s">
        <v>161</v>
      </c>
      <c r="BT10" s="30">
        <v>0.34899999999999998</v>
      </c>
      <c r="BU10" t="s">
        <v>68</v>
      </c>
      <c r="BV10">
        <v>0.13</v>
      </c>
      <c r="BW10" t="s">
        <v>68</v>
      </c>
      <c r="BX10">
        <v>0.02</v>
      </c>
      <c r="BY10" t="s">
        <v>68</v>
      </c>
      <c r="BZ10">
        <v>0.01</v>
      </c>
      <c r="CA10" t="s">
        <v>68</v>
      </c>
      <c r="CB10">
        <v>0.08</v>
      </c>
      <c r="CC10" s="31" t="s">
        <v>211</v>
      </c>
      <c r="CD10" s="31">
        <v>61.9</v>
      </c>
      <c r="CE10" t="s">
        <v>161</v>
      </c>
      <c r="CF10" s="30">
        <v>1.2170000000000001</v>
      </c>
      <c r="CG10" t="s">
        <v>161</v>
      </c>
      <c r="CH10" s="30">
        <v>0.45200000000000001</v>
      </c>
      <c r="CI10" t="s">
        <v>161</v>
      </c>
      <c r="CJ10" s="30">
        <v>1.8360000000000001</v>
      </c>
      <c r="CK10" t="s">
        <v>161</v>
      </c>
      <c r="CL10" s="30">
        <v>0.998</v>
      </c>
      <c r="CM10" s="31" t="s">
        <v>73</v>
      </c>
      <c r="CN10" s="31">
        <v>0.7</v>
      </c>
      <c r="CO10" t="s">
        <v>161</v>
      </c>
      <c r="CP10" s="30">
        <v>0.77</v>
      </c>
      <c r="CQ10" t="s">
        <v>68</v>
      </c>
      <c r="CR10">
        <v>0.28000000000000003</v>
      </c>
      <c r="CS10" t="s">
        <v>161</v>
      </c>
      <c r="CT10" s="30">
        <v>0.51</v>
      </c>
      <c r="CU10" t="s">
        <v>68</v>
      </c>
      <c r="CV10">
        <v>0.11</v>
      </c>
      <c r="CW10" t="s">
        <v>161</v>
      </c>
      <c r="CX10" s="30">
        <v>2.355</v>
      </c>
      <c r="CY10" t="s">
        <v>67</v>
      </c>
      <c r="CZ10">
        <v>17.72</v>
      </c>
      <c r="DA10" t="s">
        <v>161</v>
      </c>
      <c r="DB10" s="30">
        <v>1.2370000000000001</v>
      </c>
      <c r="DC10" s="31" t="s">
        <v>64</v>
      </c>
      <c r="DD10" s="31">
        <v>0.98</v>
      </c>
      <c r="DE10" t="s">
        <v>161</v>
      </c>
      <c r="DF10" s="30">
        <v>1.4450000000000001</v>
      </c>
      <c r="DG10" t="s">
        <v>67</v>
      </c>
      <c r="DH10">
        <v>34.83</v>
      </c>
      <c r="DI10" t="s">
        <v>161</v>
      </c>
      <c r="DJ10" s="30">
        <v>0.83699999999999997</v>
      </c>
    </row>
    <row r="11" spans="1:114" x14ac:dyDescent="0.25">
      <c r="A11" t="s">
        <v>68</v>
      </c>
      <c r="B11">
        <v>0.03</v>
      </c>
      <c r="C11" t="s">
        <v>68</v>
      </c>
      <c r="D11">
        <v>0.04</v>
      </c>
      <c r="E11" t="s">
        <v>68</v>
      </c>
      <c r="F11">
        <v>6.0000000000000005E-2</v>
      </c>
      <c r="G11" t="s">
        <v>68</v>
      </c>
      <c r="H11">
        <v>0.01</v>
      </c>
      <c r="I11" s="35" t="s">
        <v>71</v>
      </c>
      <c r="J11" s="35">
        <v>1.0349999999999999</v>
      </c>
      <c r="K11" t="s">
        <v>68</v>
      </c>
      <c r="L11">
        <v>7.0000000000000007E-2</v>
      </c>
      <c r="M11" t="s">
        <v>68</v>
      </c>
      <c r="N11">
        <v>0.08</v>
      </c>
      <c r="O11" t="s">
        <v>68</v>
      </c>
      <c r="P11">
        <v>0.04</v>
      </c>
      <c r="Q11" t="s">
        <v>68</v>
      </c>
      <c r="R11">
        <v>0.04</v>
      </c>
      <c r="S11" s="31">
        <v>200110</v>
      </c>
      <c r="T11" s="31">
        <v>0.5</v>
      </c>
      <c r="U11" t="s">
        <v>161</v>
      </c>
      <c r="V11" s="30">
        <v>1.7529999999999999</v>
      </c>
      <c r="W11" s="31" t="s">
        <v>73</v>
      </c>
      <c r="X11" s="31">
        <v>0.62</v>
      </c>
      <c r="Y11" s="31">
        <v>200101</v>
      </c>
      <c r="Z11" s="31">
        <v>2.4</v>
      </c>
      <c r="AA11" t="s">
        <v>74</v>
      </c>
      <c r="AB11">
        <v>9.5000000000000001E-2</v>
      </c>
      <c r="AC11" t="s">
        <v>74</v>
      </c>
      <c r="AD11">
        <v>7.0000000000000007E-2</v>
      </c>
      <c r="AE11" s="31" t="s">
        <v>73</v>
      </c>
      <c r="AF11" s="31">
        <v>2.71</v>
      </c>
      <c r="AG11" s="31" t="s">
        <v>163</v>
      </c>
      <c r="AH11" s="31">
        <v>0.54</v>
      </c>
      <c r="AI11" t="s">
        <v>161</v>
      </c>
      <c r="AJ11" s="30">
        <v>2.5710000000000002</v>
      </c>
      <c r="AK11" t="s">
        <v>68</v>
      </c>
      <c r="AL11">
        <v>0.03</v>
      </c>
      <c r="AM11" t="s">
        <v>67</v>
      </c>
      <c r="AN11">
        <v>23.37</v>
      </c>
      <c r="AO11" t="s">
        <v>161</v>
      </c>
      <c r="AP11" s="30">
        <v>2.004</v>
      </c>
      <c r="AQ11" t="s">
        <v>161</v>
      </c>
      <c r="AR11" s="30">
        <v>0.84</v>
      </c>
      <c r="AS11" t="s">
        <v>68</v>
      </c>
      <c r="AT11">
        <v>0.05</v>
      </c>
      <c r="AU11" t="s">
        <v>68</v>
      </c>
      <c r="AV11">
        <v>1.4999999999999999E-2</v>
      </c>
      <c r="AW11" t="s">
        <v>161</v>
      </c>
      <c r="AX11" s="30">
        <v>0.48399999999999999</v>
      </c>
      <c r="AY11" t="s">
        <v>161</v>
      </c>
      <c r="AZ11" s="30">
        <v>2.1230000000000002</v>
      </c>
      <c r="BA11" t="s">
        <v>67</v>
      </c>
      <c r="BB11">
        <v>27.700000000000006</v>
      </c>
      <c r="BC11" t="s">
        <v>74</v>
      </c>
      <c r="BD11">
        <v>5.2000000000000005E-2</v>
      </c>
      <c r="BE11" t="s">
        <v>161</v>
      </c>
      <c r="BF11" s="30">
        <v>2.552</v>
      </c>
      <c r="BG11" t="s">
        <v>68</v>
      </c>
      <c r="BH11">
        <v>0.08</v>
      </c>
      <c r="BI11" t="s">
        <v>68</v>
      </c>
      <c r="BJ11">
        <v>0.03</v>
      </c>
      <c r="BK11" s="31" t="s">
        <v>73</v>
      </c>
      <c r="BL11" s="31">
        <v>11.98</v>
      </c>
      <c r="BM11" t="s">
        <v>68</v>
      </c>
      <c r="BN11">
        <v>0.05</v>
      </c>
      <c r="BO11" s="31" t="s">
        <v>73</v>
      </c>
      <c r="BP11" s="31">
        <v>3.82</v>
      </c>
      <c r="BQ11" t="s">
        <v>68</v>
      </c>
      <c r="BR11">
        <v>0.08</v>
      </c>
      <c r="BS11" t="s">
        <v>68</v>
      </c>
      <c r="BT11">
        <v>0.03</v>
      </c>
      <c r="BU11" t="s">
        <v>74</v>
      </c>
      <c r="BV11">
        <v>9.0000000000000011E-2</v>
      </c>
      <c r="BW11" s="31">
        <v>200110</v>
      </c>
      <c r="BX11" s="31">
        <v>0.74299999999999999</v>
      </c>
      <c r="BY11" s="31" t="s">
        <v>73</v>
      </c>
      <c r="BZ11" s="31">
        <v>3.1930000000000001</v>
      </c>
      <c r="CA11" s="31" t="s">
        <v>73</v>
      </c>
      <c r="CB11" s="31">
        <v>3.43</v>
      </c>
      <c r="CC11" t="s">
        <v>63</v>
      </c>
      <c r="CD11">
        <v>28.54</v>
      </c>
      <c r="CE11" t="s">
        <v>68</v>
      </c>
      <c r="CF11">
        <v>0.06</v>
      </c>
      <c r="CG11" t="s">
        <v>68</v>
      </c>
      <c r="CH11">
        <v>0.01</v>
      </c>
      <c r="CI11" t="s">
        <v>68</v>
      </c>
      <c r="CJ11">
        <v>0.09</v>
      </c>
      <c r="CK11" t="s">
        <v>68</v>
      </c>
      <c r="CL11">
        <v>0.21000000000000002</v>
      </c>
      <c r="CM11" t="s">
        <v>78</v>
      </c>
      <c r="CN11">
        <v>0.22999999999999998</v>
      </c>
      <c r="CO11" t="s">
        <v>68</v>
      </c>
      <c r="CP11">
        <v>0.01</v>
      </c>
      <c r="CQ11" s="31" t="s">
        <v>73</v>
      </c>
      <c r="CR11" s="31">
        <v>3.48</v>
      </c>
      <c r="CS11" t="s">
        <v>68</v>
      </c>
      <c r="CT11">
        <v>0.01</v>
      </c>
      <c r="CU11" t="s">
        <v>74</v>
      </c>
      <c r="CV11">
        <v>0.15</v>
      </c>
      <c r="CW11" t="s">
        <v>68</v>
      </c>
      <c r="CX11">
        <v>0.25</v>
      </c>
      <c r="CY11" t="s">
        <v>161</v>
      </c>
      <c r="CZ11" s="30">
        <v>1.3129999999999999</v>
      </c>
      <c r="DA11" t="s">
        <v>68</v>
      </c>
      <c r="DB11">
        <v>0.01</v>
      </c>
      <c r="DC11" t="s">
        <v>67</v>
      </c>
      <c r="DD11">
        <v>22.74</v>
      </c>
      <c r="DE11" t="s">
        <v>68</v>
      </c>
      <c r="DF11">
        <v>0.24000000000000002</v>
      </c>
      <c r="DG11" t="s">
        <v>161</v>
      </c>
      <c r="DH11" s="30">
        <v>2.5270000000000001</v>
      </c>
      <c r="DI11" t="s">
        <v>68</v>
      </c>
      <c r="DJ11">
        <v>0.02</v>
      </c>
    </row>
    <row r="12" spans="1:114" x14ac:dyDescent="0.25">
      <c r="A12" s="31" t="s">
        <v>73</v>
      </c>
      <c r="B12" s="31">
        <v>6.62</v>
      </c>
      <c r="C12" s="31" t="s">
        <v>216</v>
      </c>
      <c r="D12" s="31">
        <v>0.2</v>
      </c>
      <c r="E12" s="31" t="s">
        <v>73</v>
      </c>
      <c r="F12" s="31">
        <v>0.99</v>
      </c>
      <c r="G12" s="31">
        <v>200110</v>
      </c>
      <c r="H12" s="31">
        <v>1.075</v>
      </c>
      <c r="I12" s="31" t="s">
        <v>73</v>
      </c>
      <c r="J12" s="31">
        <v>2.8</v>
      </c>
      <c r="K12" s="31" t="s">
        <v>73</v>
      </c>
      <c r="L12" s="31">
        <v>3.13</v>
      </c>
      <c r="M12" s="31" t="s">
        <v>73</v>
      </c>
      <c r="N12" s="31">
        <v>1.89</v>
      </c>
      <c r="O12" s="31" t="s">
        <v>73</v>
      </c>
      <c r="P12" s="31">
        <v>3.17</v>
      </c>
      <c r="Q12" t="s">
        <v>74</v>
      </c>
      <c r="R12">
        <v>0.06</v>
      </c>
      <c r="S12" t="s">
        <v>74</v>
      </c>
      <c r="T12">
        <v>6.5000000000000002E-2</v>
      </c>
      <c r="U12" t="s">
        <v>78</v>
      </c>
      <c r="V12">
        <v>0.44</v>
      </c>
      <c r="W12" t="s">
        <v>78</v>
      </c>
      <c r="X12">
        <v>0.57999999999999996</v>
      </c>
      <c r="Y12" t="s">
        <v>67</v>
      </c>
      <c r="Z12">
        <v>25.740000000000002</v>
      </c>
      <c r="AA12" t="s">
        <v>76</v>
      </c>
      <c r="AB12">
        <v>9.0000000000000011E-2</v>
      </c>
      <c r="AC12" t="s">
        <v>76</v>
      </c>
      <c r="AD12">
        <v>0.12000000000000001</v>
      </c>
      <c r="AE12" t="s">
        <v>74</v>
      </c>
      <c r="AF12">
        <v>0.08</v>
      </c>
      <c r="AG12" s="31">
        <v>200110</v>
      </c>
      <c r="AH12" s="31">
        <v>1.6950000000000001</v>
      </c>
      <c r="AI12" t="s">
        <v>78</v>
      </c>
      <c r="AJ12">
        <v>2.08</v>
      </c>
      <c r="AK12" t="s">
        <v>74</v>
      </c>
      <c r="AL12">
        <v>0.23</v>
      </c>
      <c r="AM12" t="s">
        <v>161</v>
      </c>
      <c r="AN12" s="30">
        <v>1.581</v>
      </c>
      <c r="AO12" t="s">
        <v>68</v>
      </c>
      <c r="AP12">
        <v>0.01</v>
      </c>
      <c r="AQ12" t="s">
        <v>68</v>
      </c>
      <c r="AR12">
        <v>7.0000000000000007E-2</v>
      </c>
      <c r="AS12" s="31" t="s">
        <v>163</v>
      </c>
      <c r="AT12" s="31">
        <v>0.51900000000000002</v>
      </c>
      <c r="AU12" s="31" t="s">
        <v>72</v>
      </c>
      <c r="AV12" s="31">
        <v>0.72</v>
      </c>
      <c r="AW12" t="s">
        <v>68</v>
      </c>
      <c r="AX12">
        <v>4.4999999999999998E-2</v>
      </c>
      <c r="AY12" t="s">
        <v>68</v>
      </c>
      <c r="AZ12">
        <v>7.0000000000000007E-2</v>
      </c>
      <c r="BA12" t="s">
        <v>161</v>
      </c>
      <c r="BB12" s="30">
        <v>1.587</v>
      </c>
      <c r="BC12" t="s">
        <v>76</v>
      </c>
      <c r="BD12">
        <v>3.5000000000000003E-2</v>
      </c>
      <c r="BE12" t="s">
        <v>68</v>
      </c>
      <c r="BF12">
        <v>0.12</v>
      </c>
      <c r="BG12" s="31" t="s">
        <v>73</v>
      </c>
      <c r="BH12" s="31">
        <v>0.79</v>
      </c>
      <c r="BI12" s="31" t="s">
        <v>73</v>
      </c>
      <c r="BJ12" s="31">
        <v>0.85</v>
      </c>
      <c r="BK12" s="31" t="s">
        <v>166</v>
      </c>
      <c r="BL12" s="31">
        <v>0.70199999999999996</v>
      </c>
      <c r="BM12" s="31" t="s">
        <v>73</v>
      </c>
      <c r="BN12" s="31">
        <v>2.91</v>
      </c>
      <c r="BO12" t="s">
        <v>74</v>
      </c>
      <c r="BP12">
        <v>0.02</v>
      </c>
      <c r="BQ12" s="31">
        <v>200110</v>
      </c>
      <c r="BR12" s="31">
        <v>8.3149999999999995</v>
      </c>
      <c r="BS12" t="s">
        <v>74</v>
      </c>
      <c r="BT12">
        <v>0.1</v>
      </c>
      <c r="BU12" t="s">
        <v>76</v>
      </c>
      <c r="BV12">
        <v>6.9999999999999993E-2</v>
      </c>
      <c r="BW12" t="s">
        <v>74</v>
      </c>
      <c r="BX12">
        <v>0.04</v>
      </c>
      <c r="BY12" t="s">
        <v>74</v>
      </c>
      <c r="BZ12">
        <v>0.05</v>
      </c>
      <c r="CA12" t="s">
        <v>74</v>
      </c>
      <c r="CB12">
        <v>9.0000000000000011E-2</v>
      </c>
      <c r="CC12" s="31">
        <v>200101</v>
      </c>
      <c r="CD12" s="31">
        <v>7.87</v>
      </c>
      <c r="CE12" s="31">
        <v>200110</v>
      </c>
      <c r="CF12" s="31">
        <v>2.149</v>
      </c>
      <c r="CG12" s="31">
        <v>200110</v>
      </c>
      <c r="CH12" s="31">
        <v>0.68899999999999995</v>
      </c>
      <c r="CI12" s="31" t="s">
        <v>73</v>
      </c>
      <c r="CJ12" s="31">
        <v>5.6</v>
      </c>
      <c r="CK12" s="31" t="s">
        <v>73</v>
      </c>
      <c r="CL12" s="31">
        <v>1.04</v>
      </c>
      <c r="CM12" t="s">
        <v>83</v>
      </c>
      <c r="CN12">
        <v>0.11</v>
      </c>
      <c r="CO12" s="35" t="s">
        <v>73</v>
      </c>
      <c r="CP12" s="31">
        <v>4.05</v>
      </c>
      <c r="CQ12" t="s">
        <v>74</v>
      </c>
      <c r="CR12">
        <v>8.4999999999999992E-2</v>
      </c>
      <c r="CS12" t="s">
        <v>74</v>
      </c>
      <c r="CT12">
        <v>0.01</v>
      </c>
      <c r="CU12" t="s">
        <v>76</v>
      </c>
      <c r="CV12">
        <v>0.12000000000000001</v>
      </c>
      <c r="CW12" t="s">
        <v>74</v>
      </c>
      <c r="CX12">
        <v>0.3</v>
      </c>
      <c r="CY12" t="s">
        <v>68</v>
      </c>
      <c r="CZ12">
        <v>0.03</v>
      </c>
      <c r="DA12" s="31" t="s">
        <v>73</v>
      </c>
      <c r="DB12" s="31">
        <v>3.61</v>
      </c>
      <c r="DC12" t="s">
        <v>161</v>
      </c>
      <c r="DD12" s="30">
        <v>1.6020000000000001</v>
      </c>
      <c r="DE12" s="31" t="s">
        <v>73</v>
      </c>
      <c r="DF12" s="31">
        <v>7.33</v>
      </c>
      <c r="DG12" t="s">
        <v>68</v>
      </c>
      <c r="DH12">
        <v>0.03</v>
      </c>
      <c r="DI12" s="31" t="s">
        <v>69</v>
      </c>
      <c r="DJ12" s="31">
        <v>1.125</v>
      </c>
    </row>
    <row r="13" spans="1:114" x14ac:dyDescent="0.25">
      <c r="A13" t="s">
        <v>74</v>
      </c>
      <c r="B13">
        <v>0.13</v>
      </c>
      <c r="C13" s="31" t="s">
        <v>73</v>
      </c>
      <c r="D13" s="31">
        <v>3.94</v>
      </c>
      <c r="E13" t="s">
        <v>74</v>
      </c>
      <c r="F13">
        <v>6.5000000000000002E-2</v>
      </c>
      <c r="G13" t="s">
        <v>74</v>
      </c>
      <c r="H13">
        <v>0.02</v>
      </c>
      <c r="I13" s="31" t="s">
        <v>444</v>
      </c>
      <c r="J13" s="31">
        <v>0.05</v>
      </c>
      <c r="K13" t="s">
        <v>74</v>
      </c>
      <c r="L13">
        <v>0.12000000000000001</v>
      </c>
      <c r="M13" t="s">
        <v>74</v>
      </c>
      <c r="N13">
        <v>0.10500000000000001</v>
      </c>
      <c r="O13" t="s">
        <v>74</v>
      </c>
      <c r="P13">
        <v>0.1</v>
      </c>
      <c r="Q13" t="s">
        <v>76</v>
      </c>
      <c r="R13">
        <v>0.09</v>
      </c>
      <c r="S13" t="s">
        <v>76</v>
      </c>
      <c r="T13">
        <v>6.0000000000000005E-2</v>
      </c>
      <c r="U13" s="31" t="s">
        <v>222</v>
      </c>
      <c r="V13" s="31">
        <v>0.23799999999999999</v>
      </c>
      <c r="W13" s="31" t="s">
        <v>167</v>
      </c>
      <c r="X13" s="31">
        <v>0.83899999999999997</v>
      </c>
      <c r="Y13" t="s">
        <v>161</v>
      </c>
      <c r="Z13" s="30">
        <v>1.4670000000000001</v>
      </c>
      <c r="AA13" t="s">
        <v>78</v>
      </c>
      <c r="AB13">
        <v>0.51300000000000001</v>
      </c>
      <c r="AC13" t="s">
        <v>78</v>
      </c>
      <c r="AD13">
        <v>7.5000000000000011E-2</v>
      </c>
      <c r="AE13" t="s">
        <v>76</v>
      </c>
      <c r="AF13">
        <v>0.13500000000000001</v>
      </c>
      <c r="AG13" t="s">
        <v>74</v>
      </c>
      <c r="AH13">
        <v>0.04</v>
      </c>
      <c r="AI13" s="31" t="s">
        <v>81</v>
      </c>
      <c r="AJ13" s="31">
        <v>0.316</v>
      </c>
      <c r="AK13" t="s">
        <v>76</v>
      </c>
      <c r="AL13">
        <v>0.38999999999999996</v>
      </c>
      <c r="AM13" t="s">
        <v>68</v>
      </c>
      <c r="AN13">
        <v>0.22</v>
      </c>
      <c r="AO13" s="31" t="s">
        <v>218</v>
      </c>
      <c r="AP13" s="31">
        <v>0.52600000000000002</v>
      </c>
      <c r="AQ13" s="31" t="s">
        <v>72</v>
      </c>
      <c r="AR13" s="31">
        <v>0.20699999999999999</v>
      </c>
      <c r="AS13" s="31">
        <v>200110</v>
      </c>
      <c r="AT13" s="31">
        <v>1.966</v>
      </c>
      <c r="AU13" t="s">
        <v>74</v>
      </c>
      <c r="AV13">
        <v>0.04</v>
      </c>
      <c r="AW13">
        <v>200108</v>
      </c>
      <c r="AX13">
        <v>15.837</v>
      </c>
      <c r="AY13" s="31" t="s">
        <v>217</v>
      </c>
      <c r="AZ13" s="31">
        <v>0.16900000000000001</v>
      </c>
      <c r="BA13" t="s">
        <v>68</v>
      </c>
      <c r="BB13">
        <v>7.0000000000000007E-2</v>
      </c>
      <c r="BC13" t="s">
        <v>78</v>
      </c>
      <c r="BD13">
        <v>0.16</v>
      </c>
      <c r="BE13" s="31" t="s">
        <v>162</v>
      </c>
      <c r="BF13" s="31">
        <v>1.637</v>
      </c>
      <c r="BG13" t="s">
        <v>74</v>
      </c>
      <c r="BH13">
        <v>6.5000000000000002E-2</v>
      </c>
      <c r="BI13" t="s">
        <v>74</v>
      </c>
      <c r="BJ13">
        <v>0.08</v>
      </c>
      <c r="BK13" s="31" t="s">
        <v>167</v>
      </c>
      <c r="BL13" s="31">
        <v>6.5650000000000004</v>
      </c>
      <c r="BM13" t="s">
        <v>74</v>
      </c>
      <c r="BN13">
        <v>0.05</v>
      </c>
      <c r="BO13" t="s">
        <v>76</v>
      </c>
      <c r="BP13">
        <v>9.0000000000000011E-2</v>
      </c>
      <c r="BQ13" s="31">
        <v>200111</v>
      </c>
      <c r="BR13" s="31">
        <v>2.8969999999999998</v>
      </c>
      <c r="BS13" t="s">
        <v>76</v>
      </c>
      <c r="BT13">
        <v>0.13</v>
      </c>
      <c r="BU13" t="s">
        <v>78</v>
      </c>
      <c r="BV13">
        <v>0.69000000000000006</v>
      </c>
      <c r="BW13" t="s">
        <v>76</v>
      </c>
      <c r="BX13">
        <v>0.1</v>
      </c>
      <c r="BY13" t="s">
        <v>76</v>
      </c>
      <c r="BZ13">
        <v>0.08</v>
      </c>
      <c r="CA13" t="s">
        <v>76</v>
      </c>
      <c r="CB13">
        <v>0.09</v>
      </c>
      <c r="CC13" s="31" t="s">
        <v>66</v>
      </c>
      <c r="CD13" s="31">
        <v>20</v>
      </c>
      <c r="CE13" t="s">
        <v>74</v>
      </c>
      <c r="CF13">
        <v>0.13</v>
      </c>
      <c r="CG13" t="s">
        <v>76</v>
      </c>
      <c r="CH13">
        <v>0.03</v>
      </c>
      <c r="CI13" t="s">
        <v>74</v>
      </c>
      <c r="CJ13">
        <v>0.35</v>
      </c>
      <c r="CK13" t="s">
        <v>74</v>
      </c>
      <c r="CL13">
        <v>0.24</v>
      </c>
      <c r="CM13" t="s">
        <v>84</v>
      </c>
      <c r="CN13">
        <v>0.02</v>
      </c>
      <c r="CO13" t="s">
        <v>74</v>
      </c>
      <c r="CP13">
        <v>0.04</v>
      </c>
      <c r="CQ13" t="s">
        <v>76</v>
      </c>
      <c r="CR13">
        <v>0.11499999999999999</v>
      </c>
      <c r="CS13" t="s">
        <v>76</v>
      </c>
      <c r="CT13">
        <v>0.02</v>
      </c>
      <c r="CU13" t="s">
        <v>78</v>
      </c>
      <c r="CV13">
        <v>0.46</v>
      </c>
      <c r="CW13" t="s">
        <v>76</v>
      </c>
      <c r="CX13">
        <v>0.27</v>
      </c>
      <c r="CY13" s="31" t="s">
        <v>73</v>
      </c>
      <c r="CZ13" s="31">
        <v>2.06</v>
      </c>
      <c r="DA13" t="s">
        <v>74</v>
      </c>
      <c r="DB13">
        <v>7.0000000000000007E-2</v>
      </c>
      <c r="DC13" t="s">
        <v>68</v>
      </c>
      <c r="DD13">
        <v>0.04</v>
      </c>
      <c r="DE13" t="s">
        <v>74</v>
      </c>
      <c r="DF13">
        <v>0.17</v>
      </c>
      <c r="DG13" s="31" t="s">
        <v>73</v>
      </c>
      <c r="DH13" s="31">
        <v>6.11</v>
      </c>
      <c r="DI13" t="s">
        <v>74</v>
      </c>
      <c r="DJ13">
        <v>0.08</v>
      </c>
    </row>
    <row r="14" spans="1:114" x14ac:dyDescent="0.25">
      <c r="A14" t="s">
        <v>76</v>
      </c>
      <c r="B14">
        <v>0.2</v>
      </c>
      <c r="C14" t="s">
        <v>74</v>
      </c>
      <c r="D14">
        <v>0.12000000000000001</v>
      </c>
      <c r="E14" t="s">
        <v>76</v>
      </c>
      <c r="F14">
        <v>0.04</v>
      </c>
      <c r="G14" t="s">
        <v>76</v>
      </c>
      <c r="H14">
        <v>0.01</v>
      </c>
      <c r="I14" s="31">
        <v>200123</v>
      </c>
      <c r="J14" s="31">
        <v>1.31</v>
      </c>
      <c r="K14" t="s">
        <v>76</v>
      </c>
      <c r="L14">
        <v>0.11</v>
      </c>
      <c r="M14" t="s">
        <v>76</v>
      </c>
      <c r="N14">
        <v>0.06</v>
      </c>
      <c r="O14" t="s">
        <v>76</v>
      </c>
      <c r="P14">
        <v>0.19</v>
      </c>
      <c r="Q14" t="s">
        <v>78</v>
      </c>
      <c r="R14">
        <v>1.3599999999999999</v>
      </c>
      <c r="S14" t="s">
        <v>78</v>
      </c>
      <c r="T14">
        <v>0.44500000000000006</v>
      </c>
      <c r="U14" t="s">
        <v>173</v>
      </c>
      <c r="V14">
        <v>35.599999999999994</v>
      </c>
      <c r="W14" t="s">
        <v>87</v>
      </c>
      <c r="X14">
        <v>0.8</v>
      </c>
      <c r="Y14" s="31">
        <v>200110</v>
      </c>
      <c r="Z14" s="31">
        <v>7.1879999999999997</v>
      </c>
      <c r="AA14" t="s">
        <v>80</v>
      </c>
      <c r="AB14">
        <v>0.254</v>
      </c>
      <c r="AC14" t="s">
        <v>80</v>
      </c>
      <c r="AD14">
        <v>0.14499999999999999</v>
      </c>
      <c r="AE14" t="s">
        <v>78</v>
      </c>
      <c r="AF14">
        <v>0.61499999999999999</v>
      </c>
      <c r="AG14" t="s">
        <v>76</v>
      </c>
      <c r="AH14">
        <v>0.05</v>
      </c>
      <c r="AI14" s="31" t="s">
        <v>222</v>
      </c>
      <c r="AJ14" s="31">
        <v>0.29899999999999999</v>
      </c>
      <c r="AK14" t="s">
        <v>78</v>
      </c>
      <c r="AL14">
        <v>0.96499999999999997</v>
      </c>
      <c r="AM14" s="31" t="s">
        <v>113</v>
      </c>
      <c r="AN14" s="31">
        <v>2.67</v>
      </c>
      <c r="AO14" t="s">
        <v>74</v>
      </c>
      <c r="AP14">
        <v>6.0000000000000005E-2</v>
      </c>
      <c r="AQ14" s="31" t="s">
        <v>73</v>
      </c>
      <c r="AR14" s="31">
        <v>2.76</v>
      </c>
      <c r="AS14" t="s">
        <v>74</v>
      </c>
      <c r="AT14">
        <v>7.0000000000000007E-2</v>
      </c>
      <c r="AU14" t="s">
        <v>76</v>
      </c>
      <c r="AV14">
        <v>0.05</v>
      </c>
      <c r="AW14" s="31" t="s">
        <v>163</v>
      </c>
      <c r="AX14" s="31">
        <v>0.65400000000000003</v>
      </c>
      <c r="AY14" s="31" t="s">
        <v>71</v>
      </c>
      <c r="AZ14" s="31">
        <v>0.22700000000000001</v>
      </c>
      <c r="BA14" s="31" t="s">
        <v>218</v>
      </c>
      <c r="BB14" s="31">
        <v>4.42</v>
      </c>
      <c r="BC14" t="s">
        <v>80</v>
      </c>
      <c r="BD14">
        <v>0.04</v>
      </c>
      <c r="BE14" s="31" t="s">
        <v>72</v>
      </c>
      <c r="BF14" s="31">
        <v>0.54200000000000004</v>
      </c>
      <c r="BG14" t="s">
        <v>76</v>
      </c>
      <c r="BH14">
        <v>0.08</v>
      </c>
      <c r="BI14" t="s">
        <v>76</v>
      </c>
      <c r="BJ14">
        <v>0.11</v>
      </c>
      <c r="BK14" s="31" t="s">
        <v>445</v>
      </c>
      <c r="BL14" s="31">
        <v>18.28</v>
      </c>
      <c r="BM14" t="s">
        <v>76</v>
      </c>
      <c r="BN14">
        <v>0.12</v>
      </c>
      <c r="BO14" t="s">
        <v>78</v>
      </c>
      <c r="BP14">
        <v>0.45999999999999996</v>
      </c>
      <c r="BQ14" t="s">
        <v>74</v>
      </c>
      <c r="BR14">
        <v>0.17</v>
      </c>
      <c r="BS14" t="s">
        <v>78</v>
      </c>
      <c r="BT14">
        <v>0.22999999999999998</v>
      </c>
      <c r="BU14" t="s">
        <v>80</v>
      </c>
      <c r="BV14">
        <v>0.14399999999999999</v>
      </c>
      <c r="BW14" t="s">
        <v>78</v>
      </c>
      <c r="BX14">
        <v>0.255</v>
      </c>
      <c r="BY14" t="s">
        <v>78</v>
      </c>
      <c r="BZ14">
        <v>0.21500000000000002</v>
      </c>
      <c r="CA14" t="s">
        <v>78</v>
      </c>
      <c r="CB14">
        <v>0.5</v>
      </c>
      <c r="CC14" t="s">
        <v>67</v>
      </c>
      <c r="CD14">
        <v>21.139999999999997</v>
      </c>
      <c r="CE14" t="s">
        <v>76</v>
      </c>
      <c r="CF14">
        <v>0.125</v>
      </c>
      <c r="CG14" t="s">
        <v>78</v>
      </c>
      <c r="CH14">
        <v>0.23799999999999999</v>
      </c>
      <c r="CI14" t="s">
        <v>76</v>
      </c>
      <c r="CJ14">
        <v>0.44999999999999996</v>
      </c>
      <c r="CK14" t="s">
        <v>76</v>
      </c>
      <c r="CL14">
        <v>0.18</v>
      </c>
      <c r="CM14" t="s">
        <v>87</v>
      </c>
      <c r="CN14">
        <v>0.14000000000000001</v>
      </c>
      <c r="CO14" t="s">
        <v>76</v>
      </c>
      <c r="CP14">
        <v>0.06</v>
      </c>
      <c r="CQ14" t="s">
        <v>78</v>
      </c>
      <c r="CR14">
        <v>0.72</v>
      </c>
      <c r="CS14" t="s">
        <v>78</v>
      </c>
      <c r="CT14">
        <v>0.32</v>
      </c>
      <c r="CU14" t="s">
        <v>82</v>
      </c>
      <c r="CV14">
        <v>0.09</v>
      </c>
      <c r="CW14" t="s">
        <v>78</v>
      </c>
      <c r="CX14">
        <v>2.25</v>
      </c>
      <c r="CY14" t="s">
        <v>74</v>
      </c>
      <c r="CZ14">
        <v>0.11</v>
      </c>
      <c r="DA14" t="s">
        <v>76</v>
      </c>
      <c r="DB14">
        <v>0.08</v>
      </c>
      <c r="DC14" s="31" t="s">
        <v>73</v>
      </c>
      <c r="DD14" s="31">
        <v>2.81</v>
      </c>
      <c r="DE14" t="s">
        <v>76</v>
      </c>
      <c r="DF14">
        <v>0.21</v>
      </c>
      <c r="DG14" t="s">
        <v>74</v>
      </c>
      <c r="DH14">
        <v>0.16999999999999998</v>
      </c>
      <c r="DI14" t="s">
        <v>76</v>
      </c>
      <c r="DJ14">
        <v>0.12</v>
      </c>
    </row>
    <row r="15" spans="1:114" x14ac:dyDescent="0.25">
      <c r="A15" t="s">
        <v>78</v>
      </c>
      <c r="B15">
        <v>0.63</v>
      </c>
      <c r="C15" t="s">
        <v>76</v>
      </c>
      <c r="D15">
        <v>0.09</v>
      </c>
      <c r="E15" t="s">
        <v>78</v>
      </c>
      <c r="F15">
        <v>0.21700000000000003</v>
      </c>
      <c r="G15" t="s">
        <v>78</v>
      </c>
      <c r="H15">
        <v>0.13</v>
      </c>
      <c r="I15" t="s">
        <v>80</v>
      </c>
      <c r="J15">
        <v>2.2499999999999999E-2</v>
      </c>
      <c r="K15" t="s">
        <v>77</v>
      </c>
      <c r="L15">
        <v>0.02</v>
      </c>
      <c r="M15" t="s">
        <v>78</v>
      </c>
      <c r="N15">
        <v>0.52500000000000002</v>
      </c>
      <c r="O15" t="s">
        <v>78</v>
      </c>
      <c r="P15">
        <v>0.24</v>
      </c>
      <c r="Q15" t="s">
        <v>80</v>
      </c>
      <c r="R15">
        <v>0.125</v>
      </c>
      <c r="S15" t="s">
        <v>80</v>
      </c>
      <c r="T15">
        <v>2.1000000000000001E-2</v>
      </c>
      <c r="U15" t="s">
        <v>91</v>
      </c>
      <c r="V15">
        <v>44.216999999999999</v>
      </c>
      <c r="W15" t="s">
        <v>89</v>
      </c>
      <c r="X15">
        <v>3.12</v>
      </c>
      <c r="Y15" s="31">
        <v>200111</v>
      </c>
      <c r="Z15" s="31">
        <v>2.4009999999999998</v>
      </c>
      <c r="AA15" s="35" t="s">
        <v>81</v>
      </c>
      <c r="AB15" s="35">
        <v>0.189</v>
      </c>
      <c r="AC15" t="s">
        <v>82</v>
      </c>
      <c r="AD15">
        <v>0.04</v>
      </c>
      <c r="AE15" t="s">
        <v>82</v>
      </c>
      <c r="AF15">
        <v>6.9999999999999993E-2</v>
      </c>
      <c r="AG15" t="s">
        <v>78</v>
      </c>
      <c r="AH15">
        <v>1.66</v>
      </c>
      <c r="AI15" t="s">
        <v>87</v>
      </c>
      <c r="AJ15">
        <v>0.41000000000000003</v>
      </c>
      <c r="AK15" t="s">
        <v>82</v>
      </c>
      <c r="AL15">
        <v>0.21000000000000002</v>
      </c>
      <c r="AM15" t="s">
        <v>78</v>
      </c>
      <c r="AN15">
        <v>2.6449999999999996</v>
      </c>
      <c r="AO15" t="s">
        <v>76</v>
      </c>
      <c r="AP15">
        <v>9.9999999999999992E-2</v>
      </c>
      <c r="AQ15" t="s">
        <v>74</v>
      </c>
      <c r="AR15">
        <v>0.1</v>
      </c>
      <c r="AS15" t="s">
        <v>76</v>
      </c>
      <c r="AT15">
        <v>0.05</v>
      </c>
      <c r="AU15" t="s">
        <v>78</v>
      </c>
      <c r="AV15">
        <v>0.64</v>
      </c>
      <c r="AW15" s="31">
        <v>200110</v>
      </c>
      <c r="AX15" s="31">
        <v>1.8220000000000001</v>
      </c>
      <c r="AY15" s="31" t="s">
        <v>73</v>
      </c>
      <c r="AZ15" s="31">
        <v>4.92</v>
      </c>
      <c r="BA15" s="31">
        <v>200110</v>
      </c>
      <c r="BB15" s="31">
        <v>1.8640000000000001</v>
      </c>
      <c r="BC15" t="s">
        <v>82</v>
      </c>
      <c r="BD15">
        <v>0.02</v>
      </c>
      <c r="BE15" s="31" t="s">
        <v>73</v>
      </c>
      <c r="BF15" s="31">
        <v>11.05</v>
      </c>
      <c r="BG15" t="s">
        <v>78</v>
      </c>
      <c r="BH15">
        <v>0.16999999999999998</v>
      </c>
      <c r="BI15" t="s">
        <v>78</v>
      </c>
      <c r="BJ15">
        <v>0.42</v>
      </c>
      <c r="BK15" t="s">
        <v>91</v>
      </c>
      <c r="BL15">
        <v>95.304000000000002</v>
      </c>
      <c r="BM15" t="s">
        <v>77</v>
      </c>
      <c r="BN15">
        <v>0.03</v>
      </c>
      <c r="BO15" t="s">
        <v>80</v>
      </c>
      <c r="BP15">
        <v>0.01</v>
      </c>
      <c r="BQ15" t="s">
        <v>76</v>
      </c>
      <c r="BR15">
        <v>0.125</v>
      </c>
      <c r="BS15" t="s">
        <v>80</v>
      </c>
      <c r="BT15">
        <v>0.03</v>
      </c>
      <c r="BU15" t="s">
        <v>82</v>
      </c>
      <c r="BV15">
        <v>0.09</v>
      </c>
      <c r="BW15" t="s">
        <v>82</v>
      </c>
      <c r="BX15">
        <v>0.03</v>
      </c>
      <c r="BY15" t="s">
        <v>80</v>
      </c>
      <c r="BZ15">
        <v>3.0000000000000001E-3</v>
      </c>
      <c r="CA15" s="31" t="s">
        <v>221</v>
      </c>
      <c r="CB15" s="31">
        <v>0.64500000000000002</v>
      </c>
      <c r="CC15" t="s">
        <v>161</v>
      </c>
      <c r="CD15" s="30">
        <v>1.145</v>
      </c>
      <c r="CE15" t="s">
        <v>78</v>
      </c>
      <c r="CF15">
        <v>1.08</v>
      </c>
      <c r="CG15" t="s">
        <v>80</v>
      </c>
      <c r="CH15">
        <v>0.11700000000000001</v>
      </c>
      <c r="CI15" t="s">
        <v>78</v>
      </c>
      <c r="CJ15">
        <v>0.625</v>
      </c>
      <c r="CK15" t="s">
        <v>78</v>
      </c>
      <c r="CL15">
        <v>1.17</v>
      </c>
      <c r="CM15" t="s">
        <v>89</v>
      </c>
      <c r="CN15">
        <v>0.22</v>
      </c>
      <c r="CO15" t="s">
        <v>78</v>
      </c>
      <c r="CP15">
        <v>0.38500000000000001</v>
      </c>
      <c r="CQ15" t="s">
        <v>82</v>
      </c>
      <c r="CR15">
        <v>0.09</v>
      </c>
      <c r="CS15" t="s">
        <v>82</v>
      </c>
      <c r="CT15">
        <v>0.01</v>
      </c>
      <c r="CU15" t="s">
        <v>83</v>
      </c>
      <c r="CV15">
        <v>0.05</v>
      </c>
      <c r="CW15" t="s">
        <v>80</v>
      </c>
      <c r="CX15">
        <v>6.5000000000000002E-2</v>
      </c>
      <c r="CY15" t="s">
        <v>76</v>
      </c>
      <c r="CZ15">
        <v>0.24</v>
      </c>
      <c r="DA15" t="s">
        <v>78</v>
      </c>
      <c r="DB15">
        <v>1.4300000000000002</v>
      </c>
      <c r="DC15" t="s">
        <v>74</v>
      </c>
      <c r="DD15">
        <v>0.11000000000000001</v>
      </c>
      <c r="DE15" t="s">
        <v>78</v>
      </c>
      <c r="DF15">
        <v>0.88</v>
      </c>
      <c r="DG15" t="s">
        <v>76</v>
      </c>
      <c r="DH15">
        <v>0.32</v>
      </c>
      <c r="DI15" t="s">
        <v>78</v>
      </c>
      <c r="DJ15">
        <v>0.505</v>
      </c>
    </row>
    <row r="16" spans="1:114" x14ac:dyDescent="0.25">
      <c r="A16" t="s">
        <v>80</v>
      </c>
      <c r="B16">
        <v>9.0000000000000011E-2</v>
      </c>
      <c r="C16" t="s">
        <v>78</v>
      </c>
      <c r="D16">
        <v>0.7</v>
      </c>
      <c r="E16" t="s">
        <v>80</v>
      </c>
      <c r="F16">
        <v>0.10200000000000001</v>
      </c>
      <c r="G16" t="s">
        <v>83</v>
      </c>
      <c r="H16">
        <v>0.02</v>
      </c>
      <c r="I16" s="31" t="s">
        <v>88</v>
      </c>
      <c r="J16" s="31">
        <v>1.26</v>
      </c>
      <c r="K16" t="s">
        <v>78</v>
      </c>
      <c r="L16">
        <v>3.0300000000000002</v>
      </c>
      <c r="M16" t="s">
        <v>80</v>
      </c>
      <c r="N16">
        <v>7.6500000000000012E-2</v>
      </c>
      <c r="O16" t="s">
        <v>80</v>
      </c>
      <c r="P16">
        <v>0.1</v>
      </c>
      <c r="Q16" t="s">
        <v>82</v>
      </c>
      <c r="R16">
        <v>0.03</v>
      </c>
      <c r="S16" t="s">
        <v>82</v>
      </c>
      <c r="T16">
        <v>0.08</v>
      </c>
      <c r="U16" s="30" t="s">
        <v>92</v>
      </c>
      <c r="V16" s="30">
        <v>1.1499999999999999</v>
      </c>
      <c r="W16" t="s">
        <v>173</v>
      </c>
      <c r="X16">
        <v>2.2599999999999998</v>
      </c>
      <c r="Y16" t="s">
        <v>78</v>
      </c>
      <c r="Z16">
        <v>1.25</v>
      </c>
      <c r="AA16" t="s">
        <v>82</v>
      </c>
      <c r="AB16">
        <v>9.0000000000000011E-2</v>
      </c>
      <c r="AC16" t="s">
        <v>83</v>
      </c>
      <c r="AD16">
        <v>0.13</v>
      </c>
      <c r="AE16" t="s">
        <v>83</v>
      </c>
      <c r="AF16">
        <v>0.19</v>
      </c>
      <c r="AG16" t="s">
        <v>80</v>
      </c>
      <c r="AH16">
        <v>0.35</v>
      </c>
      <c r="AI16" t="s">
        <v>89</v>
      </c>
      <c r="AJ16">
        <v>1.29</v>
      </c>
      <c r="AK16" t="s">
        <v>83</v>
      </c>
      <c r="AL16">
        <v>0.73</v>
      </c>
      <c r="AM16" t="s">
        <v>82</v>
      </c>
      <c r="AN16">
        <v>0.82000000000000006</v>
      </c>
      <c r="AO16" t="s">
        <v>78</v>
      </c>
      <c r="AP16">
        <v>0.86</v>
      </c>
      <c r="AQ16" t="s">
        <v>76</v>
      </c>
      <c r="AR16">
        <v>9.5000000000000001E-2</v>
      </c>
      <c r="AS16" t="s">
        <v>78</v>
      </c>
      <c r="AT16">
        <v>0.435</v>
      </c>
      <c r="AU16" t="s">
        <v>82</v>
      </c>
      <c r="AV16">
        <v>0.04</v>
      </c>
      <c r="AW16" t="s">
        <v>74</v>
      </c>
      <c r="AX16">
        <v>0.01</v>
      </c>
      <c r="AY16" t="s">
        <v>74</v>
      </c>
      <c r="AZ16">
        <v>0.17</v>
      </c>
      <c r="BA16" t="s">
        <v>74</v>
      </c>
      <c r="BB16">
        <v>7.0000000000000007E-2</v>
      </c>
      <c r="BC16" t="s">
        <v>83</v>
      </c>
      <c r="BD16">
        <v>0.19</v>
      </c>
      <c r="BE16" t="s">
        <v>74</v>
      </c>
      <c r="BF16">
        <v>0.27</v>
      </c>
      <c r="BG16" t="s">
        <v>80</v>
      </c>
      <c r="BH16">
        <v>0.1225</v>
      </c>
      <c r="BI16" t="s">
        <v>80</v>
      </c>
      <c r="BJ16">
        <v>0.1182</v>
      </c>
      <c r="BK16" s="30" t="s">
        <v>92</v>
      </c>
      <c r="BL16" s="30">
        <v>2.4780000000000002</v>
      </c>
      <c r="BM16" t="s">
        <v>78</v>
      </c>
      <c r="BN16">
        <v>2.16</v>
      </c>
      <c r="BO16" t="s">
        <v>82</v>
      </c>
      <c r="BP16">
        <v>4.4999999999999998E-2</v>
      </c>
      <c r="BQ16" t="s">
        <v>78</v>
      </c>
      <c r="BR16">
        <v>0.90999999999999992</v>
      </c>
      <c r="BS16" t="s">
        <v>82</v>
      </c>
      <c r="BT16">
        <v>0.08</v>
      </c>
      <c r="BU16" t="s">
        <v>83</v>
      </c>
      <c r="BV16">
        <v>0.30000000000000004</v>
      </c>
      <c r="BW16" t="s">
        <v>83</v>
      </c>
      <c r="BX16">
        <v>0.24000000000000002</v>
      </c>
      <c r="BY16" t="s">
        <v>82</v>
      </c>
      <c r="BZ16">
        <v>0.03</v>
      </c>
      <c r="CA16" t="s">
        <v>82</v>
      </c>
      <c r="CB16">
        <v>0.06</v>
      </c>
      <c r="CC16" t="s">
        <v>78</v>
      </c>
      <c r="CD16">
        <v>1.27</v>
      </c>
      <c r="CE16" t="s">
        <v>80</v>
      </c>
      <c r="CF16">
        <v>8.5000000000000006E-2</v>
      </c>
      <c r="CG16" t="s">
        <v>82</v>
      </c>
      <c r="CH16">
        <v>0.03</v>
      </c>
      <c r="CI16" t="s">
        <v>80</v>
      </c>
      <c r="CJ16">
        <v>0.05</v>
      </c>
      <c r="CK16" t="s">
        <v>82</v>
      </c>
      <c r="CL16">
        <v>0.13</v>
      </c>
      <c r="CM16" t="s">
        <v>91</v>
      </c>
      <c r="CN16">
        <v>7.9669999999999996</v>
      </c>
      <c r="CO16" t="s">
        <v>82</v>
      </c>
      <c r="CP16">
        <v>0.06</v>
      </c>
      <c r="CQ16" t="s">
        <v>83</v>
      </c>
      <c r="CR16">
        <v>0.31</v>
      </c>
      <c r="CS16" t="s">
        <v>83</v>
      </c>
      <c r="CT16">
        <v>0.03</v>
      </c>
      <c r="CU16" t="s">
        <v>84</v>
      </c>
      <c r="CV16">
        <v>0.22</v>
      </c>
      <c r="CW16" t="s">
        <v>82</v>
      </c>
      <c r="CX16">
        <v>0.18</v>
      </c>
      <c r="CY16" t="s">
        <v>78</v>
      </c>
      <c r="CZ16">
        <v>1.01</v>
      </c>
      <c r="DA16" t="s">
        <v>80</v>
      </c>
      <c r="DB16">
        <v>0.06</v>
      </c>
      <c r="DC16" s="35" t="s">
        <v>222</v>
      </c>
      <c r="DD16" s="31">
        <v>1.55E-2</v>
      </c>
      <c r="DE16" t="s">
        <v>80</v>
      </c>
      <c r="DF16">
        <v>9.0000000000000011E-2</v>
      </c>
      <c r="DG16" t="s">
        <v>78</v>
      </c>
      <c r="DH16">
        <v>1.7450000000000001</v>
      </c>
      <c r="DI16" t="s">
        <v>80</v>
      </c>
      <c r="DJ16">
        <v>0.26100000000000001</v>
      </c>
    </row>
    <row r="17" spans="1:114" x14ac:dyDescent="0.25">
      <c r="A17" t="s">
        <v>82</v>
      </c>
      <c r="B17">
        <v>0.11</v>
      </c>
      <c r="C17" t="s">
        <v>80</v>
      </c>
      <c r="D17">
        <v>0.02</v>
      </c>
      <c r="E17" t="s">
        <v>82</v>
      </c>
      <c r="F17">
        <v>0.04</v>
      </c>
      <c r="G17" t="s">
        <v>84</v>
      </c>
      <c r="H17">
        <v>0.02</v>
      </c>
      <c r="I17" t="s">
        <v>173</v>
      </c>
      <c r="J17">
        <v>24.34</v>
      </c>
      <c r="K17" t="s">
        <v>80</v>
      </c>
      <c r="L17">
        <v>6.5000000000000002E-2</v>
      </c>
      <c r="M17" t="s">
        <v>82</v>
      </c>
      <c r="N17">
        <v>0.08</v>
      </c>
      <c r="O17" t="s">
        <v>82</v>
      </c>
      <c r="P17">
        <v>0.10500000000000001</v>
      </c>
      <c r="Q17" t="s">
        <v>83</v>
      </c>
      <c r="R17">
        <v>0.18</v>
      </c>
      <c r="S17" t="s">
        <v>83</v>
      </c>
      <c r="T17">
        <v>0.11</v>
      </c>
      <c r="U17" s="35">
        <v>200140</v>
      </c>
      <c r="V17" s="35">
        <v>1.516</v>
      </c>
      <c r="W17" t="s">
        <v>91</v>
      </c>
      <c r="X17">
        <v>28.986999999999998</v>
      </c>
      <c r="Y17" s="35" t="s">
        <v>167</v>
      </c>
      <c r="Z17" s="35">
        <v>1.444</v>
      </c>
      <c r="AA17" t="s">
        <v>83</v>
      </c>
      <c r="AB17">
        <v>0.3</v>
      </c>
      <c r="AC17" t="s">
        <v>84</v>
      </c>
      <c r="AD17">
        <v>0.15000000000000002</v>
      </c>
      <c r="AE17" t="s">
        <v>84</v>
      </c>
      <c r="AF17">
        <v>0.18</v>
      </c>
      <c r="AG17" t="s">
        <v>82</v>
      </c>
      <c r="AH17">
        <v>0.11</v>
      </c>
      <c r="AI17" t="s">
        <v>173</v>
      </c>
      <c r="AJ17">
        <v>26.14</v>
      </c>
      <c r="AK17" t="s">
        <v>84</v>
      </c>
      <c r="AL17">
        <v>1.1400000000000001</v>
      </c>
      <c r="AM17" s="35" t="s">
        <v>222</v>
      </c>
      <c r="AN17" s="35">
        <v>0.112</v>
      </c>
      <c r="AO17" t="s">
        <v>82</v>
      </c>
      <c r="AP17">
        <v>0.08</v>
      </c>
      <c r="AQ17" t="s">
        <v>78</v>
      </c>
      <c r="AR17">
        <v>0.51500000000000001</v>
      </c>
      <c r="AS17" t="s">
        <v>80</v>
      </c>
      <c r="AT17">
        <v>0.03</v>
      </c>
      <c r="AU17" t="s">
        <v>83</v>
      </c>
      <c r="AV17">
        <v>0.11000000000000001</v>
      </c>
      <c r="AW17" t="s">
        <v>76</v>
      </c>
      <c r="AX17">
        <v>0.01</v>
      </c>
      <c r="AY17" t="s">
        <v>76</v>
      </c>
      <c r="AZ17">
        <v>0.14000000000000001</v>
      </c>
      <c r="BA17" t="s">
        <v>76</v>
      </c>
      <c r="BB17">
        <v>0.10500000000000001</v>
      </c>
      <c r="BC17" t="s">
        <v>84</v>
      </c>
      <c r="BD17">
        <v>0.04</v>
      </c>
      <c r="BE17" t="s">
        <v>76</v>
      </c>
      <c r="BF17">
        <v>0.41999999999999993</v>
      </c>
      <c r="BG17" t="s">
        <v>82</v>
      </c>
      <c r="BH17">
        <v>0.08</v>
      </c>
      <c r="BI17" t="s">
        <v>82</v>
      </c>
      <c r="BJ17">
        <v>0.08</v>
      </c>
      <c r="BK17" s="31">
        <v>200140</v>
      </c>
      <c r="BL17" s="31">
        <v>29.675000000000001</v>
      </c>
      <c r="BM17" t="s">
        <v>82</v>
      </c>
      <c r="BN17">
        <v>0.08</v>
      </c>
      <c r="BO17" t="s">
        <v>83</v>
      </c>
      <c r="BP17">
        <v>0.24000000000000002</v>
      </c>
      <c r="BQ17" t="s">
        <v>80</v>
      </c>
      <c r="BR17">
        <v>0.01</v>
      </c>
      <c r="BS17" t="s">
        <v>83</v>
      </c>
      <c r="BT17">
        <v>0.17</v>
      </c>
      <c r="BU17" t="s">
        <v>84</v>
      </c>
      <c r="BV17">
        <v>0.35</v>
      </c>
      <c r="BW17" t="s">
        <v>84</v>
      </c>
      <c r="BX17">
        <v>0.21</v>
      </c>
      <c r="BY17" t="s">
        <v>83</v>
      </c>
      <c r="BZ17">
        <v>0.14000000000000001</v>
      </c>
      <c r="CA17" t="s">
        <v>83</v>
      </c>
      <c r="CB17">
        <v>0.02</v>
      </c>
      <c r="CC17" s="31" t="s">
        <v>222</v>
      </c>
      <c r="CD17" s="31">
        <v>1.2291000000000001</v>
      </c>
      <c r="CE17" t="s">
        <v>82</v>
      </c>
      <c r="CF17">
        <v>0.14000000000000001</v>
      </c>
      <c r="CG17" t="s">
        <v>83</v>
      </c>
      <c r="CH17">
        <v>0.14000000000000001</v>
      </c>
      <c r="CI17" t="s">
        <v>82</v>
      </c>
      <c r="CJ17">
        <v>0.05</v>
      </c>
      <c r="CK17" t="s">
        <v>83</v>
      </c>
      <c r="CL17">
        <v>0.1</v>
      </c>
      <c r="CM17" s="30" t="s">
        <v>92</v>
      </c>
      <c r="CN17" s="30">
        <v>0.20699999999999999</v>
      </c>
      <c r="CO17" t="s">
        <v>83</v>
      </c>
      <c r="CP17">
        <v>0.12</v>
      </c>
      <c r="CQ17" t="s">
        <v>84</v>
      </c>
      <c r="CR17">
        <v>0.3</v>
      </c>
      <c r="CS17" t="s">
        <v>84</v>
      </c>
      <c r="CT17">
        <v>0.05</v>
      </c>
      <c r="CU17" t="s">
        <v>87</v>
      </c>
      <c r="CV17">
        <v>0.29699999999999999</v>
      </c>
      <c r="CW17" t="s">
        <v>83</v>
      </c>
      <c r="CX17">
        <v>0.65</v>
      </c>
      <c r="CY17" t="s">
        <v>80</v>
      </c>
      <c r="CZ17">
        <v>0.05</v>
      </c>
      <c r="DA17" s="31" t="s">
        <v>221</v>
      </c>
      <c r="DB17" s="31">
        <v>0.27400000000000002</v>
      </c>
      <c r="DC17" t="s">
        <v>76</v>
      </c>
      <c r="DD17">
        <v>0.22</v>
      </c>
      <c r="DE17" s="31" t="s">
        <v>221</v>
      </c>
      <c r="DF17" s="31">
        <v>0.2</v>
      </c>
      <c r="DG17" t="s">
        <v>80</v>
      </c>
      <c r="DH17">
        <v>0.24000000000000002</v>
      </c>
      <c r="DI17" t="s">
        <v>82</v>
      </c>
      <c r="DJ17">
        <v>0.12</v>
      </c>
    </row>
    <row r="18" spans="1:114" x14ac:dyDescent="0.25">
      <c r="A18" t="s">
        <v>83</v>
      </c>
      <c r="B18">
        <v>0.21</v>
      </c>
      <c r="C18" s="31" t="s">
        <v>446</v>
      </c>
      <c r="D18" s="31">
        <v>0.03</v>
      </c>
      <c r="E18" t="s">
        <v>83</v>
      </c>
      <c r="F18">
        <v>0.15000000000000002</v>
      </c>
      <c r="G18" t="s">
        <v>87</v>
      </c>
      <c r="H18">
        <v>0.04</v>
      </c>
      <c r="I18" t="s">
        <v>91</v>
      </c>
      <c r="J18">
        <v>31.605</v>
      </c>
      <c r="K18" t="s">
        <v>82</v>
      </c>
      <c r="L18">
        <v>6.5000000000000002E-2</v>
      </c>
      <c r="M18" t="s">
        <v>83</v>
      </c>
      <c r="N18">
        <v>0.18</v>
      </c>
      <c r="O18" t="s">
        <v>83</v>
      </c>
      <c r="P18">
        <v>0.22999999999999998</v>
      </c>
      <c r="Q18" t="s">
        <v>84</v>
      </c>
      <c r="R18">
        <v>0.25</v>
      </c>
      <c r="S18" t="s">
        <v>84</v>
      </c>
      <c r="T18">
        <v>0.09</v>
      </c>
      <c r="U18" t="s">
        <v>93</v>
      </c>
      <c r="V18">
        <v>342.97699999999998</v>
      </c>
      <c r="W18" t="s">
        <v>92</v>
      </c>
      <c r="X18">
        <v>0.754</v>
      </c>
      <c r="Y18" t="s">
        <v>87</v>
      </c>
      <c r="Z18">
        <v>0.54</v>
      </c>
      <c r="AA18" t="s">
        <v>84</v>
      </c>
      <c r="AB18">
        <v>0.25</v>
      </c>
      <c r="AC18" t="s">
        <v>87</v>
      </c>
      <c r="AD18">
        <v>0.1</v>
      </c>
      <c r="AE18" t="s">
        <v>87</v>
      </c>
      <c r="AF18">
        <v>0.35</v>
      </c>
      <c r="AG18" t="s">
        <v>83</v>
      </c>
      <c r="AH18">
        <v>0.25</v>
      </c>
      <c r="AI18" t="s">
        <v>91</v>
      </c>
      <c r="AJ18">
        <v>64.861999999999995</v>
      </c>
      <c r="AK18" s="35" t="s">
        <v>447</v>
      </c>
      <c r="AL18" s="35">
        <v>1.2999999999999999E-2</v>
      </c>
      <c r="AM18" t="s">
        <v>87</v>
      </c>
      <c r="AN18">
        <v>1.33</v>
      </c>
      <c r="AO18" t="s">
        <v>83</v>
      </c>
      <c r="AP18">
        <v>0.30000000000000004</v>
      </c>
      <c r="AQ18" t="s">
        <v>80</v>
      </c>
      <c r="AR18">
        <v>3.2000000000000001E-2</v>
      </c>
      <c r="AS18" t="s">
        <v>82</v>
      </c>
      <c r="AT18">
        <v>0.04</v>
      </c>
      <c r="AU18" t="s">
        <v>84</v>
      </c>
      <c r="AV18">
        <v>0.125</v>
      </c>
      <c r="AW18" t="s">
        <v>78</v>
      </c>
      <c r="AX18">
        <v>0.51</v>
      </c>
      <c r="AY18" t="s">
        <v>78</v>
      </c>
      <c r="AZ18">
        <v>0.69500000000000006</v>
      </c>
      <c r="BA18" t="s">
        <v>78</v>
      </c>
      <c r="BB18">
        <v>1.38</v>
      </c>
      <c r="BC18" t="s">
        <v>87</v>
      </c>
      <c r="BD18">
        <v>5.5E-2</v>
      </c>
      <c r="BE18" t="s">
        <v>77</v>
      </c>
      <c r="BF18">
        <v>0.09</v>
      </c>
      <c r="BG18" t="s">
        <v>83</v>
      </c>
      <c r="BH18">
        <v>0.2</v>
      </c>
      <c r="BI18" t="s">
        <v>83</v>
      </c>
      <c r="BJ18">
        <v>0.16999999999999998</v>
      </c>
      <c r="BK18" t="s">
        <v>93</v>
      </c>
      <c r="BL18">
        <v>795.44999999999993</v>
      </c>
      <c r="BM18" t="s">
        <v>83</v>
      </c>
      <c r="BN18">
        <v>0.35</v>
      </c>
      <c r="BO18" t="s">
        <v>84</v>
      </c>
      <c r="BP18">
        <v>0.4</v>
      </c>
      <c r="BQ18" t="s">
        <v>82</v>
      </c>
      <c r="BR18">
        <v>0.12</v>
      </c>
      <c r="BS18" t="s">
        <v>84</v>
      </c>
      <c r="BT18">
        <v>0.24000000000000002</v>
      </c>
      <c r="BU18" t="s">
        <v>87</v>
      </c>
      <c r="BV18">
        <v>0.71</v>
      </c>
      <c r="BW18" t="s">
        <v>87</v>
      </c>
      <c r="BX18">
        <v>0.13</v>
      </c>
      <c r="BY18" t="s">
        <v>84</v>
      </c>
      <c r="BZ18">
        <v>0.16</v>
      </c>
      <c r="CA18" t="s">
        <v>84</v>
      </c>
      <c r="CB18">
        <v>0.28999999999999998</v>
      </c>
      <c r="CC18" t="s">
        <v>87</v>
      </c>
      <c r="CD18">
        <v>0.89</v>
      </c>
      <c r="CE18" t="s">
        <v>83</v>
      </c>
      <c r="CF18">
        <v>0.60000000000000009</v>
      </c>
      <c r="CG18" t="s">
        <v>84</v>
      </c>
      <c r="CH18">
        <v>0.18</v>
      </c>
      <c r="CI18" t="s">
        <v>83</v>
      </c>
      <c r="CJ18">
        <v>0.75</v>
      </c>
      <c r="CK18" t="s">
        <v>84</v>
      </c>
      <c r="CL18">
        <v>0.29000000000000004</v>
      </c>
      <c r="CM18" t="s">
        <v>93</v>
      </c>
      <c r="CN18">
        <v>78.878999999999991</v>
      </c>
      <c r="CO18" t="s">
        <v>84</v>
      </c>
      <c r="CP18">
        <v>0.125</v>
      </c>
      <c r="CQ18" t="s">
        <v>87</v>
      </c>
      <c r="CR18">
        <v>0.43000000000000005</v>
      </c>
      <c r="CS18" s="31" t="s">
        <v>222</v>
      </c>
      <c r="CT18" s="31">
        <v>0.1923</v>
      </c>
      <c r="CU18" t="s">
        <v>89</v>
      </c>
      <c r="CV18">
        <v>0.47</v>
      </c>
      <c r="CW18" t="s">
        <v>84</v>
      </c>
      <c r="CX18">
        <v>1.02</v>
      </c>
      <c r="CY18" s="31" t="s">
        <v>449</v>
      </c>
      <c r="CZ18" s="31">
        <v>4.4999999999999997E-3</v>
      </c>
      <c r="DA18" t="s">
        <v>82</v>
      </c>
      <c r="DB18">
        <v>7.0000000000000007E-2</v>
      </c>
      <c r="DC18" t="s">
        <v>78</v>
      </c>
      <c r="DD18">
        <v>1.07</v>
      </c>
      <c r="DE18" t="s">
        <v>82</v>
      </c>
      <c r="DF18">
        <v>0.16</v>
      </c>
      <c r="DG18" t="s">
        <v>82</v>
      </c>
      <c r="DH18">
        <v>0.115</v>
      </c>
      <c r="DI18" t="s">
        <v>83</v>
      </c>
      <c r="DJ18">
        <v>0.39999999999999997</v>
      </c>
    </row>
    <row r="19" spans="1:114" x14ac:dyDescent="0.25">
      <c r="A19" t="s">
        <v>84</v>
      </c>
      <c r="B19">
        <v>0.35</v>
      </c>
      <c r="C19" t="s">
        <v>82</v>
      </c>
      <c r="D19">
        <v>0.02</v>
      </c>
      <c r="E19" t="s">
        <v>84</v>
      </c>
      <c r="F19">
        <v>0.18</v>
      </c>
      <c r="G19" t="s">
        <v>89</v>
      </c>
      <c r="H19">
        <v>0.35000000000000003</v>
      </c>
      <c r="I19" s="30" t="s">
        <v>92</v>
      </c>
      <c r="J19" s="30">
        <v>0.82199999999999995</v>
      </c>
      <c r="K19" t="s">
        <v>83</v>
      </c>
      <c r="L19">
        <v>0.22999999999999998</v>
      </c>
      <c r="M19" t="s">
        <v>84</v>
      </c>
      <c r="N19">
        <v>0.16</v>
      </c>
      <c r="O19" t="s">
        <v>84</v>
      </c>
      <c r="P19">
        <v>0.6</v>
      </c>
      <c r="Q19" t="s">
        <v>87</v>
      </c>
      <c r="R19">
        <v>0.57999999999999996</v>
      </c>
      <c r="S19" t="s">
        <v>87</v>
      </c>
      <c r="T19">
        <v>0.25</v>
      </c>
      <c r="U19" t="s">
        <v>95</v>
      </c>
      <c r="V19">
        <v>293.68</v>
      </c>
      <c r="W19" s="35" t="s">
        <v>237</v>
      </c>
      <c r="X19" s="35">
        <v>6.88</v>
      </c>
      <c r="Y19" t="s">
        <v>89</v>
      </c>
      <c r="Z19">
        <v>1.1499999999999999</v>
      </c>
      <c r="AA19" t="s">
        <v>87</v>
      </c>
      <c r="AB19">
        <v>0.44</v>
      </c>
      <c r="AC19" t="s">
        <v>89</v>
      </c>
      <c r="AD19">
        <v>0.185</v>
      </c>
      <c r="AE19" t="s">
        <v>89</v>
      </c>
      <c r="AF19">
        <v>1.21</v>
      </c>
      <c r="AG19" t="s">
        <v>84</v>
      </c>
      <c r="AH19">
        <v>0.08</v>
      </c>
      <c r="AI19" s="30" t="s">
        <v>92</v>
      </c>
      <c r="AJ19" s="30">
        <v>1.6870000000000001</v>
      </c>
      <c r="AK19" s="35" t="s">
        <v>222</v>
      </c>
      <c r="AL19" s="35">
        <v>0.45669999999999999</v>
      </c>
      <c r="AM19" t="s">
        <v>89</v>
      </c>
      <c r="AN19">
        <v>2.78</v>
      </c>
      <c r="AO19" t="s">
        <v>84</v>
      </c>
      <c r="AP19">
        <v>0.2</v>
      </c>
      <c r="AQ19" t="s">
        <v>82</v>
      </c>
      <c r="AR19">
        <v>0.12000000000000001</v>
      </c>
      <c r="AS19" t="s">
        <v>83</v>
      </c>
      <c r="AT19">
        <v>0.2</v>
      </c>
      <c r="AU19" s="31" t="s">
        <v>222</v>
      </c>
      <c r="AV19" s="31">
        <v>0.1545</v>
      </c>
      <c r="AW19" t="s">
        <v>80</v>
      </c>
      <c r="AX19">
        <v>0.08</v>
      </c>
      <c r="AY19" t="s">
        <v>80</v>
      </c>
      <c r="AZ19">
        <v>0.03</v>
      </c>
      <c r="BA19" t="s">
        <v>80</v>
      </c>
      <c r="BB19">
        <v>0.19500000000000001</v>
      </c>
      <c r="BC19" t="s">
        <v>89</v>
      </c>
      <c r="BD19">
        <v>0.373</v>
      </c>
      <c r="BE19" t="s">
        <v>78</v>
      </c>
      <c r="BF19">
        <v>3.26</v>
      </c>
      <c r="BG19" t="s">
        <v>84</v>
      </c>
      <c r="BH19">
        <v>0.26</v>
      </c>
      <c r="BI19" t="s">
        <v>84</v>
      </c>
      <c r="BJ19">
        <v>0.22</v>
      </c>
      <c r="BK19" t="s">
        <v>95</v>
      </c>
      <c r="BL19">
        <v>558.66</v>
      </c>
      <c r="BM19" t="s">
        <v>84</v>
      </c>
      <c r="BN19">
        <v>0.4</v>
      </c>
      <c r="BO19" s="31" t="s">
        <v>222</v>
      </c>
      <c r="BP19" s="31">
        <v>6.3500000000000001E-2</v>
      </c>
      <c r="BQ19" t="s">
        <v>83</v>
      </c>
      <c r="BR19">
        <v>0.45</v>
      </c>
      <c r="BS19" t="s">
        <v>87</v>
      </c>
      <c r="BT19">
        <v>0.11</v>
      </c>
      <c r="BU19" t="s">
        <v>89</v>
      </c>
      <c r="BV19">
        <v>1.607</v>
      </c>
      <c r="BW19" t="s">
        <v>89</v>
      </c>
      <c r="BX19">
        <v>0.32</v>
      </c>
      <c r="BY19" t="s">
        <v>87</v>
      </c>
      <c r="BZ19">
        <v>0.28800000000000003</v>
      </c>
      <c r="CA19" t="s">
        <v>87</v>
      </c>
      <c r="CB19">
        <v>0.28499999999999998</v>
      </c>
      <c r="CC19" t="s">
        <v>89</v>
      </c>
      <c r="CD19">
        <v>1.6850000000000001</v>
      </c>
      <c r="CE19" t="s">
        <v>84</v>
      </c>
      <c r="CF19">
        <v>0.64999999999999991</v>
      </c>
      <c r="CG19" s="31" t="s">
        <v>448</v>
      </c>
      <c r="CH19" s="31">
        <v>1.4E-2</v>
      </c>
      <c r="CI19" t="s">
        <v>84</v>
      </c>
      <c r="CJ19">
        <v>0.95</v>
      </c>
      <c r="CK19" t="s">
        <v>87</v>
      </c>
      <c r="CL19">
        <v>0.86799999999999999</v>
      </c>
      <c r="CM19" t="s">
        <v>95</v>
      </c>
      <c r="CN19">
        <v>45.419999999999995</v>
      </c>
      <c r="CO19" t="s">
        <v>87</v>
      </c>
      <c r="CP19">
        <v>0.19500000000000001</v>
      </c>
      <c r="CQ19" t="s">
        <v>89</v>
      </c>
      <c r="CR19">
        <v>1.42</v>
      </c>
      <c r="CS19" t="s">
        <v>87</v>
      </c>
      <c r="CT19">
        <v>0.16</v>
      </c>
      <c r="CU19" t="s">
        <v>91</v>
      </c>
      <c r="CV19">
        <v>10.961</v>
      </c>
      <c r="CW19" s="31" t="s">
        <v>222</v>
      </c>
      <c r="CX19" s="31">
        <v>0.33300000000000002</v>
      </c>
      <c r="CY19" t="s">
        <v>82</v>
      </c>
      <c r="CZ19">
        <v>7.0000000000000007E-2</v>
      </c>
      <c r="DA19" t="s">
        <v>83</v>
      </c>
      <c r="DB19">
        <v>0.30000000000000004</v>
      </c>
      <c r="DC19" t="s">
        <v>80</v>
      </c>
      <c r="DD19">
        <v>0.08</v>
      </c>
      <c r="DE19" t="s">
        <v>83</v>
      </c>
      <c r="DF19">
        <v>0.55000000000000004</v>
      </c>
      <c r="DG19" t="s">
        <v>83</v>
      </c>
      <c r="DH19">
        <v>0.5</v>
      </c>
      <c r="DI19" t="s">
        <v>84</v>
      </c>
      <c r="DJ19">
        <v>0.33</v>
      </c>
    </row>
    <row r="20" spans="1:114" x14ac:dyDescent="0.25">
      <c r="A20" s="31" t="s">
        <v>222</v>
      </c>
      <c r="B20" s="31">
        <v>0.04</v>
      </c>
      <c r="C20" t="s">
        <v>83</v>
      </c>
      <c r="D20">
        <v>0.4</v>
      </c>
      <c r="E20" t="s">
        <v>87</v>
      </c>
      <c r="F20">
        <v>0.14000000000000001</v>
      </c>
      <c r="G20" t="s">
        <v>91</v>
      </c>
      <c r="H20">
        <v>7.085</v>
      </c>
      <c r="I20" t="s">
        <v>93</v>
      </c>
      <c r="J20">
        <v>495.10100000000006</v>
      </c>
      <c r="K20" t="s">
        <v>84</v>
      </c>
      <c r="L20">
        <v>0.39999999999999997</v>
      </c>
      <c r="M20" s="35" t="s">
        <v>222</v>
      </c>
      <c r="N20" s="35">
        <v>3.4000000000000002E-2</v>
      </c>
      <c r="O20" t="s">
        <v>87</v>
      </c>
      <c r="P20">
        <v>0.18</v>
      </c>
      <c r="Q20" t="s">
        <v>89</v>
      </c>
      <c r="R20">
        <v>2.64</v>
      </c>
      <c r="S20" t="s">
        <v>89</v>
      </c>
      <c r="T20">
        <v>0.85</v>
      </c>
      <c r="U20" t="s">
        <v>96</v>
      </c>
      <c r="V20">
        <v>78.019999999999982</v>
      </c>
      <c r="W20" t="s">
        <v>93</v>
      </c>
      <c r="X20">
        <v>222.05</v>
      </c>
      <c r="Y20" t="s">
        <v>91</v>
      </c>
      <c r="Z20">
        <v>37.000999999999998</v>
      </c>
      <c r="AA20" t="s">
        <v>89</v>
      </c>
      <c r="AB20">
        <v>1.3279999999999998</v>
      </c>
      <c r="AC20" t="s">
        <v>91</v>
      </c>
      <c r="AD20">
        <v>7.5759999999999996</v>
      </c>
      <c r="AE20" t="s">
        <v>91</v>
      </c>
      <c r="AF20">
        <v>10.773</v>
      </c>
      <c r="AG20" s="35">
        <v>200133</v>
      </c>
      <c r="AH20" s="35">
        <v>0.04</v>
      </c>
      <c r="AI20" s="31">
        <v>200140</v>
      </c>
      <c r="AJ20" s="31">
        <v>1.42</v>
      </c>
      <c r="AK20" t="s">
        <v>87</v>
      </c>
      <c r="AL20">
        <v>0.44</v>
      </c>
      <c r="AM20" t="s">
        <v>173</v>
      </c>
      <c r="AN20">
        <v>25.7</v>
      </c>
      <c r="AO20" t="s">
        <v>87</v>
      </c>
      <c r="AP20">
        <v>0.495</v>
      </c>
      <c r="AQ20" t="s">
        <v>83</v>
      </c>
      <c r="AR20">
        <v>0.24000000000000002</v>
      </c>
      <c r="AS20" t="s">
        <v>84</v>
      </c>
      <c r="AT20">
        <v>0.08</v>
      </c>
      <c r="AU20" t="s">
        <v>87</v>
      </c>
      <c r="AV20">
        <v>0.38500000000000001</v>
      </c>
      <c r="AW20" t="s">
        <v>82</v>
      </c>
      <c r="AX20">
        <v>0.02</v>
      </c>
      <c r="AY20" t="s">
        <v>82</v>
      </c>
      <c r="AZ20">
        <v>0.04</v>
      </c>
      <c r="BA20" t="s">
        <v>82</v>
      </c>
      <c r="BB20">
        <v>0.27</v>
      </c>
      <c r="BC20" t="s">
        <v>91</v>
      </c>
      <c r="BD20">
        <v>4.8520000000000003</v>
      </c>
      <c r="BE20" t="s">
        <v>80</v>
      </c>
      <c r="BF20">
        <v>0.4</v>
      </c>
      <c r="BG20" t="s">
        <v>87</v>
      </c>
      <c r="BH20">
        <v>0.11499999999999999</v>
      </c>
      <c r="BI20" t="s">
        <v>87</v>
      </c>
      <c r="BJ20">
        <v>0.12</v>
      </c>
      <c r="BK20" t="s">
        <v>96</v>
      </c>
      <c r="BL20">
        <v>226.75</v>
      </c>
      <c r="BM20" s="31" t="s">
        <v>451</v>
      </c>
      <c r="BN20" s="31">
        <v>0.124</v>
      </c>
      <c r="BO20" t="s">
        <v>87</v>
      </c>
      <c r="BP20">
        <v>0.57199999999999995</v>
      </c>
      <c r="BQ20" t="s">
        <v>84</v>
      </c>
      <c r="BR20">
        <v>0.70000000000000007</v>
      </c>
      <c r="BS20" t="s">
        <v>89</v>
      </c>
      <c r="BT20">
        <v>0.43</v>
      </c>
      <c r="BU20" t="s">
        <v>91</v>
      </c>
      <c r="BV20">
        <v>18.271999999999998</v>
      </c>
      <c r="BW20" t="s">
        <v>91</v>
      </c>
      <c r="BX20">
        <v>7.8540000000000001</v>
      </c>
      <c r="BY20" t="s">
        <v>89</v>
      </c>
      <c r="BZ20">
        <v>0.59699999999999998</v>
      </c>
      <c r="CA20" t="s">
        <v>89</v>
      </c>
      <c r="CB20">
        <v>0.43000000000000005</v>
      </c>
      <c r="CC20" t="s">
        <v>173</v>
      </c>
      <c r="CD20">
        <v>9.58</v>
      </c>
      <c r="CE20" t="s">
        <v>87</v>
      </c>
      <c r="CF20">
        <v>1.07</v>
      </c>
      <c r="CG20" s="31" t="s">
        <v>229</v>
      </c>
      <c r="CH20" s="31">
        <v>5.1400000000000001E-2</v>
      </c>
      <c r="CI20" t="s">
        <v>87</v>
      </c>
      <c r="CJ20">
        <v>0.495</v>
      </c>
      <c r="CK20" t="s">
        <v>89</v>
      </c>
      <c r="CL20">
        <v>1.03</v>
      </c>
      <c r="CM20" t="s">
        <v>96</v>
      </c>
      <c r="CN20">
        <v>5.58</v>
      </c>
      <c r="CO20" t="s">
        <v>89</v>
      </c>
      <c r="CP20">
        <v>0.93</v>
      </c>
      <c r="CQ20" t="s">
        <v>91</v>
      </c>
      <c r="CR20">
        <v>13.513</v>
      </c>
      <c r="CS20" t="s">
        <v>89</v>
      </c>
      <c r="CT20">
        <v>0.42000000000000004</v>
      </c>
      <c r="CU20" s="30" t="s">
        <v>92</v>
      </c>
      <c r="CV20" s="30">
        <v>0.28499999999999998</v>
      </c>
      <c r="CW20" s="31" t="s">
        <v>452</v>
      </c>
      <c r="CX20" s="31">
        <v>0.62</v>
      </c>
      <c r="CY20" t="s">
        <v>83</v>
      </c>
      <c r="CZ20">
        <v>0.32999999999999996</v>
      </c>
      <c r="DA20" t="s">
        <v>84</v>
      </c>
      <c r="DB20">
        <v>0.25</v>
      </c>
      <c r="DC20" t="s">
        <v>82</v>
      </c>
      <c r="DD20">
        <v>0.14000000000000001</v>
      </c>
      <c r="DE20" t="s">
        <v>84</v>
      </c>
      <c r="DF20">
        <v>0.55000000000000004</v>
      </c>
      <c r="DG20" t="s">
        <v>84</v>
      </c>
      <c r="DH20">
        <v>1.7999999999999998</v>
      </c>
      <c r="DI20" t="s">
        <v>87</v>
      </c>
      <c r="DJ20">
        <v>0.245</v>
      </c>
    </row>
    <row r="21" spans="1:114" x14ac:dyDescent="0.25">
      <c r="A21" t="s">
        <v>87</v>
      </c>
      <c r="B21">
        <v>0.86</v>
      </c>
      <c r="C21" t="s">
        <v>84</v>
      </c>
      <c r="D21">
        <v>0.73</v>
      </c>
      <c r="E21" t="s">
        <v>89</v>
      </c>
      <c r="F21">
        <v>0.44500000000000001</v>
      </c>
      <c r="G21" t="s">
        <v>92</v>
      </c>
      <c r="H21">
        <v>0.184</v>
      </c>
      <c r="I21" t="s">
        <v>95</v>
      </c>
      <c r="J21">
        <v>314.43</v>
      </c>
      <c r="K21" s="31" t="s">
        <v>222</v>
      </c>
      <c r="L21" s="35">
        <v>0.14050000000000001</v>
      </c>
      <c r="M21" t="s">
        <v>87</v>
      </c>
      <c r="N21">
        <v>0.37</v>
      </c>
      <c r="O21" t="s">
        <v>89</v>
      </c>
      <c r="P21">
        <v>0.90999999999999992</v>
      </c>
      <c r="Q21" t="s">
        <v>91</v>
      </c>
      <c r="R21">
        <v>16.169</v>
      </c>
      <c r="S21" t="s">
        <v>91</v>
      </c>
      <c r="T21">
        <v>8.6609999999999996</v>
      </c>
      <c r="U21" t="s">
        <v>97</v>
      </c>
      <c r="V21">
        <v>73.039999999999992</v>
      </c>
      <c r="W21" t="s">
        <v>95</v>
      </c>
      <c r="X21">
        <v>180.69999999999996</v>
      </c>
      <c r="Y21" t="s">
        <v>92</v>
      </c>
      <c r="Z21">
        <v>0.96199999999999997</v>
      </c>
      <c r="AA21" t="s">
        <v>91</v>
      </c>
      <c r="AB21">
        <v>17.960999999999999</v>
      </c>
      <c r="AC21" t="s">
        <v>92</v>
      </c>
      <c r="AD21">
        <v>0.19700000000000001</v>
      </c>
      <c r="AE21" t="s">
        <v>92</v>
      </c>
      <c r="AF21">
        <v>0.28000000000000003</v>
      </c>
      <c r="AG21" s="35" t="s">
        <v>222</v>
      </c>
      <c r="AH21" s="35">
        <v>0.59299999999999997</v>
      </c>
      <c r="AI21" s="31" t="s">
        <v>450</v>
      </c>
      <c r="AJ21" s="31">
        <v>0.48</v>
      </c>
      <c r="AK21" t="s">
        <v>89</v>
      </c>
      <c r="AL21">
        <v>1.2</v>
      </c>
      <c r="AM21" t="s">
        <v>91</v>
      </c>
      <c r="AN21">
        <v>39.890999999999998</v>
      </c>
      <c r="AO21" t="s">
        <v>89</v>
      </c>
      <c r="AP21">
        <v>1.429</v>
      </c>
      <c r="AQ21" t="s">
        <v>84</v>
      </c>
      <c r="AR21">
        <v>0.21000000000000002</v>
      </c>
      <c r="AS21" t="s">
        <v>87</v>
      </c>
      <c r="AT21">
        <v>0.14500000000000002</v>
      </c>
      <c r="AU21" t="s">
        <v>89</v>
      </c>
      <c r="AV21">
        <v>1.0209999999999999</v>
      </c>
      <c r="AW21" t="s">
        <v>83</v>
      </c>
      <c r="AX21">
        <v>0.1</v>
      </c>
      <c r="AY21" t="s">
        <v>83</v>
      </c>
      <c r="AZ21">
        <v>0.35</v>
      </c>
      <c r="BA21" t="s">
        <v>83</v>
      </c>
      <c r="BB21">
        <v>0.58000000000000007</v>
      </c>
      <c r="BC21" s="30" t="s">
        <v>92</v>
      </c>
      <c r="BD21" s="30">
        <v>0.126</v>
      </c>
      <c r="BE21" s="31" t="s">
        <v>81</v>
      </c>
      <c r="BF21" s="31">
        <v>5.3999999999999999E-2</v>
      </c>
      <c r="BG21" t="s">
        <v>89</v>
      </c>
      <c r="BH21">
        <v>0.52200000000000002</v>
      </c>
      <c r="BI21" t="s">
        <v>89</v>
      </c>
      <c r="BJ21">
        <v>0.58000000000000007</v>
      </c>
      <c r="BK21" s="31" t="s">
        <v>261</v>
      </c>
      <c r="BL21" s="31">
        <v>0.2</v>
      </c>
      <c r="BM21" t="s">
        <v>87</v>
      </c>
      <c r="BN21">
        <v>1.83</v>
      </c>
      <c r="BO21" t="s">
        <v>89</v>
      </c>
      <c r="BP21">
        <v>1.198</v>
      </c>
      <c r="BQ21" t="s">
        <v>87</v>
      </c>
      <c r="BR21">
        <v>0.60499999999999998</v>
      </c>
      <c r="BS21" t="s">
        <v>91</v>
      </c>
      <c r="BT21">
        <v>8.7929999999999993</v>
      </c>
      <c r="BU21" s="30" t="s">
        <v>92</v>
      </c>
      <c r="BV21" s="30">
        <v>0.47499999999999998</v>
      </c>
      <c r="BW21" s="30" t="s">
        <v>92</v>
      </c>
      <c r="BX21" s="30">
        <v>0.20499999999999999</v>
      </c>
      <c r="BY21" t="s">
        <v>91</v>
      </c>
      <c r="BZ21">
        <v>19.481000000000002</v>
      </c>
      <c r="CA21" t="s">
        <v>91</v>
      </c>
      <c r="CB21">
        <v>11.523999999999999</v>
      </c>
      <c r="CC21" t="s">
        <v>91</v>
      </c>
      <c r="CD21">
        <v>28.872</v>
      </c>
      <c r="CE21" t="s">
        <v>89</v>
      </c>
      <c r="CF21">
        <v>2.62</v>
      </c>
      <c r="CG21" t="s">
        <v>87</v>
      </c>
      <c r="CH21">
        <v>0.11699999999999999</v>
      </c>
      <c r="CI21" t="s">
        <v>89</v>
      </c>
      <c r="CJ21">
        <v>0.88500000000000001</v>
      </c>
      <c r="CK21" t="s">
        <v>91</v>
      </c>
      <c r="CL21">
        <v>25.178000000000001</v>
      </c>
      <c r="CM21" t="s">
        <v>97</v>
      </c>
      <c r="CN21">
        <v>11.85</v>
      </c>
      <c r="CO21" t="s">
        <v>91</v>
      </c>
      <c r="CP21">
        <v>19.425000000000001</v>
      </c>
      <c r="CQ21" s="30" t="s">
        <v>92</v>
      </c>
      <c r="CR21" s="30">
        <v>0.35099999999999998</v>
      </c>
      <c r="CS21" t="s">
        <v>91</v>
      </c>
      <c r="CT21">
        <v>12.865</v>
      </c>
      <c r="CU21" s="31">
        <v>200140</v>
      </c>
      <c r="CV21" s="31">
        <v>0.1</v>
      </c>
      <c r="CW21" t="s">
        <v>87</v>
      </c>
      <c r="CX21">
        <v>0.31</v>
      </c>
      <c r="CY21" t="s">
        <v>84</v>
      </c>
      <c r="CZ21">
        <v>0.25</v>
      </c>
      <c r="DA21" s="31" t="s">
        <v>222</v>
      </c>
      <c r="DB21" s="31">
        <v>7.0000000000000001E-3</v>
      </c>
      <c r="DC21" t="s">
        <v>83</v>
      </c>
      <c r="DD21">
        <v>0.43</v>
      </c>
      <c r="DE21" t="s">
        <v>87</v>
      </c>
      <c r="DF21">
        <v>1.03</v>
      </c>
      <c r="DG21" s="31" t="s">
        <v>222</v>
      </c>
      <c r="DH21" s="31">
        <v>9.6500000000000002E-2</v>
      </c>
      <c r="DI21" t="s">
        <v>89</v>
      </c>
      <c r="DJ21">
        <v>1.1800000000000002</v>
      </c>
    </row>
    <row r="22" spans="1:114" x14ac:dyDescent="0.25">
      <c r="A22" t="s">
        <v>89</v>
      </c>
      <c r="B22">
        <v>1.1200000000000001</v>
      </c>
      <c r="C22" t="s">
        <v>87</v>
      </c>
      <c r="D22">
        <v>0.56499999999999995</v>
      </c>
      <c r="E22" t="s">
        <v>91</v>
      </c>
      <c r="F22">
        <v>7.6669999999999998</v>
      </c>
      <c r="G22" t="s">
        <v>93</v>
      </c>
      <c r="H22">
        <v>83.417999999999964</v>
      </c>
      <c r="I22" t="s">
        <v>96</v>
      </c>
      <c r="J22">
        <v>75.47999999999999</v>
      </c>
      <c r="K22" s="31" t="s">
        <v>167</v>
      </c>
      <c r="L22" s="35">
        <v>0.83599999999999997</v>
      </c>
      <c r="M22" t="s">
        <v>89</v>
      </c>
      <c r="N22">
        <v>1.5429999999999999</v>
      </c>
      <c r="O22" t="s">
        <v>91</v>
      </c>
      <c r="P22">
        <v>21.442</v>
      </c>
      <c r="Q22" t="s">
        <v>92</v>
      </c>
      <c r="R22">
        <v>0.42</v>
      </c>
      <c r="S22" t="s">
        <v>92</v>
      </c>
      <c r="T22">
        <v>0.22600000000000001</v>
      </c>
      <c r="U22" s="35" t="s">
        <v>242</v>
      </c>
      <c r="V22" s="35">
        <v>1.8499999999999999E-2</v>
      </c>
      <c r="W22" t="s">
        <v>96</v>
      </c>
      <c r="X22">
        <v>27.06</v>
      </c>
      <c r="Y22" s="35" t="s">
        <v>450</v>
      </c>
      <c r="Z22" s="35">
        <v>0.28000000000000003</v>
      </c>
      <c r="AA22" t="s">
        <v>92</v>
      </c>
      <c r="AB22">
        <v>0.46700000000000003</v>
      </c>
      <c r="AC22" t="s">
        <v>93</v>
      </c>
      <c r="AD22">
        <v>56.02</v>
      </c>
      <c r="AE22" t="s">
        <v>93</v>
      </c>
      <c r="AF22">
        <v>133.99</v>
      </c>
      <c r="AG22" t="s">
        <v>87</v>
      </c>
      <c r="AH22">
        <v>1.23</v>
      </c>
      <c r="AI22" t="s">
        <v>93</v>
      </c>
      <c r="AJ22">
        <v>587.61400000000003</v>
      </c>
      <c r="AK22" s="35" t="s">
        <v>454</v>
      </c>
      <c r="AL22" s="35">
        <v>71.489999999999995</v>
      </c>
      <c r="AM22" s="35" t="s">
        <v>453</v>
      </c>
      <c r="AN22" s="35">
        <v>0.68</v>
      </c>
      <c r="AO22" t="s">
        <v>173</v>
      </c>
      <c r="AP22">
        <v>7.56</v>
      </c>
      <c r="AQ22" t="s">
        <v>87</v>
      </c>
      <c r="AR22">
        <v>0.51</v>
      </c>
      <c r="AS22" t="s">
        <v>89</v>
      </c>
      <c r="AT22">
        <v>0.94299999999999995</v>
      </c>
      <c r="AU22" t="s">
        <v>91</v>
      </c>
      <c r="AV22">
        <v>24.088999999999999</v>
      </c>
      <c r="AW22" t="s">
        <v>84</v>
      </c>
      <c r="AX22">
        <v>0.21500000000000002</v>
      </c>
      <c r="AY22" t="s">
        <v>84</v>
      </c>
      <c r="AZ22">
        <v>0.32</v>
      </c>
      <c r="BA22" t="s">
        <v>84</v>
      </c>
      <c r="BB22">
        <v>0.55000000000000004</v>
      </c>
      <c r="BC22" t="s">
        <v>93</v>
      </c>
      <c r="BD22">
        <v>30.349999999999998</v>
      </c>
      <c r="BE22" s="31" t="s">
        <v>166</v>
      </c>
      <c r="BF22" s="31">
        <v>1.585</v>
      </c>
      <c r="BG22" t="s">
        <v>173</v>
      </c>
      <c r="BH22">
        <v>1.46</v>
      </c>
      <c r="BI22" t="s">
        <v>91</v>
      </c>
      <c r="BJ22">
        <v>9.6750000000000007</v>
      </c>
      <c r="BK22" s="31" t="s">
        <v>245</v>
      </c>
      <c r="BL22" s="31">
        <v>0.33162000000000003</v>
      </c>
      <c r="BM22" t="s">
        <v>89</v>
      </c>
      <c r="BN22">
        <v>3.96</v>
      </c>
      <c r="BO22" t="s">
        <v>91</v>
      </c>
      <c r="BP22">
        <v>36.447000000000003</v>
      </c>
      <c r="BQ22" t="s">
        <v>89</v>
      </c>
      <c r="BR22">
        <v>2.5150000000000001</v>
      </c>
      <c r="BS22" s="30" t="s">
        <v>92</v>
      </c>
      <c r="BT22" s="30">
        <v>0.22800000000000001</v>
      </c>
      <c r="BU22" t="s">
        <v>93</v>
      </c>
      <c r="BV22">
        <v>309.65999999999997</v>
      </c>
      <c r="BW22" s="31">
        <v>200140</v>
      </c>
      <c r="BX22" s="31">
        <v>0.04</v>
      </c>
      <c r="BY22" s="30" t="s">
        <v>92</v>
      </c>
      <c r="BZ22" s="30">
        <v>0.50700000000000001</v>
      </c>
      <c r="CA22" s="30" t="s">
        <v>92</v>
      </c>
      <c r="CB22" s="30">
        <v>0.3</v>
      </c>
      <c r="CC22" s="31" t="s">
        <v>453</v>
      </c>
      <c r="CD22" s="31">
        <v>0.01</v>
      </c>
      <c r="CE22" t="s">
        <v>173</v>
      </c>
      <c r="CF22">
        <v>23.02</v>
      </c>
      <c r="CG22" t="s">
        <v>89</v>
      </c>
      <c r="CH22">
        <v>0.72</v>
      </c>
      <c r="CI22" t="s">
        <v>91</v>
      </c>
      <c r="CJ22">
        <v>46.31</v>
      </c>
      <c r="CK22" s="30" t="s">
        <v>92</v>
      </c>
      <c r="CL22" s="30">
        <v>0.65500000000000003</v>
      </c>
      <c r="CM22" s="31">
        <v>20014001</v>
      </c>
      <c r="CN22" s="35">
        <v>0.109</v>
      </c>
      <c r="CO22" s="30" t="s">
        <v>92</v>
      </c>
      <c r="CP22" s="30">
        <v>0.505</v>
      </c>
      <c r="CQ22" s="31" t="s">
        <v>455</v>
      </c>
      <c r="CR22" s="31">
        <v>0.08</v>
      </c>
      <c r="CS22" s="30" t="s">
        <v>92</v>
      </c>
      <c r="CT22" s="30">
        <v>0.33500000000000002</v>
      </c>
      <c r="CU22" t="s">
        <v>93</v>
      </c>
      <c r="CV22">
        <v>190.83199999999994</v>
      </c>
      <c r="CW22" t="s">
        <v>89</v>
      </c>
      <c r="CX22">
        <v>0.69</v>
      </c>
      <c r="CY22" t="s">
        <v>87</v>
      </c>
      <c r="CZ22">
        <v>0.57999999999999996</v>
      </c>
      <c r="DA22" s="31" t="s">
        <v>230</v>
      </c>
      <c r="DB22" s="31">
        <v>2.5000000000000001E-2</v>
      </c>
      <c r="DC22" t="s">
        <v>84</v>
      </c>
      <c r="DD22">
        <v>0.35</v>
      </c>
      <c r="DE22" t="s">
        <v>89</v>
      </c>
      <c r="DF22">
        <v>3.1100000000000003</v>
      </c>
      <c r="DG22" t="s">
        <v>87</v>
      </c>
      <c r="DH22">
        <v>1</v>
      </c>
      <c r="DI22" t="s">
        <v>173</v>
      </c>
      <c r="DJ22">
        <v>26.2</v>
      </c>
    </row>
    <row r="23" spans="1:114" x14ac:dyDescent="0.25">
      <c r="A23" t="s">
        <v>91</v>
      </c>
      <c r="B23">
        <v>32.027999999999999</v>
      </c>
      <c r="C23" t="s">
        <v>89</v>
      </c>
      <c r="D23">
        <v>1.125</v>
      </c>
      <c r="E23" s="30" t="s">
        <v>92</v>
      </c>
      <c r="F23" s="30">
        <v>0.19900000000000001</v>
      </c>
      <c r="G23" t="s">
        <v>95</v>
      </c>
      <c r="H23">
        <v>41.25</v>
      </c>
      <c r="I23" s="35" t="s">
        <v>99</v>
      </c>
      <c r="J23" s="35">
        <v>0.22</v>
      </c>
      <c r="K23" t="s">
        <v>87</v>
      </c>
      <c r="L23">
        <v>1.3399999999999999</v>
      </c>
      <c r="M23" t="s">
        <v>91</v>
      </c>
      <c r="N23">
        <v>19.584</v>
      </c>
      <c r="O23" t="s">
        <v>92</v>
      </c>
      <c r="P23">
        <v>0.55800000000000005</v>
      </c>
      <c r="Q23" t="s">
        <v>93</v>
      </c>
      <c r="R23">
        <v>216.7</v>
      </c>
      <c r="S23" s="35" t="s">
        <v>456</v>
      </c>
      <c r="T23" s="31">
        <v>0.21</v>
      </c>
      <c r="U23" s="35" t="s">
        <v>98</v>
      </c>
      <c r="V23" s="35">
        <v>1.038</v>
      </c>
      <c r="W23" s="31">
        <v>200307</v>
      </c>
      <c r="X23" s="31">
        <v>1.9</v>
      </c>
      <c r="Y23" t="s">
        <v>93</v>
      </c>
      <c r="Z23">
        <v>172.89000000000001</v>
      </c>
      <c r="AA23" t="s">
        <v>93</v>
      </c>
      <c r="AB23">
        <v>313.76</v>
      </c>
      <c r="AC23" t="s">
        <v>95</v>
      </c>
      <c r="AD23">
        <v>48.52000000000001</v>
      </c>
      <c r="AE23" t="s">
        <v>95</v>
      </c>
      <c r="AF23">
        <v>77.37</v>
      </c>
      <c r="AG23" t="s">
        <v>89</v>
      </c>
      <c r="AH23">
        <v>3.0939999999999999</v>
      </c>
      <c r="AI23" s="31" t="s">
        <v>158</v>
      </c>
      <c r="AJ23" s="31">
        <v>77.86</v>
      </c>
      <c r="AK23" t="s">
        <v>91</v>
      </c>
      <c r="AL23">
        <v>40.557000000000002</v>
      </c>
      <c r="AM23" t="s">
        <v>92</v>
      </c>
      <c r="AN23">
        <v>1.038</v>
      </c>
      <c r="AO23" t="s">
        <v>91</v>
      </c>
      <c r="AP23">
        <v>50.558</v>
      </c>
      <c r="AQ23" t="s">
        <v>89</v>
      </c>
      <c r="AR23">
        <v>1.9</v>
      </c>
      <c r="AS23" t="s">
        <v>91</v>
      </c>
      <c r="AT23">
        <v>11.955</v>
      </c>
      <c r="AU23" s="30" t="s">
        <v>92</v>
      </c>
      <c r="AV23" s="30">
        <v>0.626</v>
      </c>
      <c r="AW23" t="s">
        <v>87</v>
      </c>
      <c r="AX23">
        <v>0.26</v>
      </c>
      <c r="AY23" s="31" t="s">
        <v>222</v>
      </c>
      <c r="AZ23" s="31">
        <v>0.155</v>
      </c>
      <c r="BA23" s="31" t="s">
        <v>225</v>
      </c>
      <c r="BB23" s="31">
        <v>0.41770000000000002</v>
      </c>
      <c r="BC23" t="s">
        <v>95</v>
      </c>
      <c r="BD23">
        <v>33.339999999999996</v>
      </c>
      <c r="BE23" t="s">
        <v>82</v>
      </c>
      <c r="BF23">
        <v>0.21</v>
      </c>
      <c r="BG23" t="s">
        <v>91</v>
      </c>
      <c r="BH23">
        <v>7.8639999999999999</v>
      </c>
      <c r="BI23" s="30" t="s">
        <v>92</v>
      </c>
      <c r="BJ23" s="30">
        <v>0.251</v>
      </c>
      <c r="BK23" s="31" t="s">
        <v>101</v>
      </c>
      <c r="BL23" s="31">
        <v>7.3319999999999999</v>
      </c>
      <c r="BM23" s="31">
        <v>200136</v>
      </c>
      <c r="BN23" s="31">
        <v>2.5000000000000001E-2</v>
      </c>
      <c r="BO23" s="30" t="s">
        <v>92</v>
      </c>
      <c r="BP23" s="30">
        <v>0.94799999999999995</v>
      </c>
      <c r="BQ23" t="s">
        <v>173</v>
      </c>
      <c r="BR23">
        <v>4.96</v>
      </c>
      <c r="BS23" t="s">
        <v>93</v>
      </c>
      <c r="BT23">
        <v>120.15300000000001</v>
      </c>
      <c r="BU23" t="s">
        <v>95</v>
      </c>
      <c r="BV23">
        <v>148.58999999999997</v>
      </c>
      <c r="BW23" t="s">
        <v>93</v>
      </c>
      <c r="BX23">
        <v>26.17</v>
      </c>
      <c r="BY23" t="s">
        <v>93</v>
      </c>
      <c r="BZ23">
        <v>251.40000000000009</v>
      </c>
      <c r="CA23" t="s">
        <v>93</v>
      </c>
      <c r="CB23">
        <v>184.62999999999997</v>
      </c>
      <c r="CC23" s="30" t="s">
        <v>92</v>
      </c>
      <c r="CD23" s="30">
        <v>0.75</v>
      </c>
      <c r="CE23" t="s">
        <v>91</v>
      </c>
      <c r="CF23">
        <v>30.704000000000001</v>
      </c>
      <c r="CG23" t="s">
        <v>91</v>
      </c>
      <c r="CH23">
        <v>11.401999999999999</v>
      </c>
      <c r="CI23" s="31">
        <v>200139</v>
      </c>
      <c r="CJ23" s="31">
        <v>1.1599999999999999</v>
      </c>
      <c r="CK23" t="s">
        <v>93</v>
      </c>
      <c r="CL23">
        <v>336.21000000000009</v>
      </c>
      <c r="CM23" s="31">
        <v>20014002</v>
      </c>
      <c r="CN23" s="31">
        <v>2.3E-2</v>
      </c>
      <c r="CO23" t="s">
        <v>93</v>
      </c>
      <c r="CP23">
        <v>181.18000000000004</v>
      </c>
      <c r="CQ23" t="s">
        <v>93</v>
      </c>
      <c r="CR23">
        <v>199.33</v>
      </c>
      <c r="CS23" s="31">
        <v>200140</v>
      </c>
      <c r="CT23" s="31">
        <v>8.5500000000000007</v>
      </c>
      <c r="CU23" t="s">
        <v>95</v>
      </c>
      <c r="CV23">
        <v>98.68</v>
      </c>
      <c r="CW23" t="s">
        <v>91</v>
      </c>
      <c r="CX23">
        <v>59.41</v>
      </c>
      <c r="CY23" t="s">
        <v>89</v>
      </c>
      <c r="CZ23">
        <v>1.4</v>
      </c>
      <c r="DA23" t="s">
        <v>87</v>
      </c>
      <c r="DB23">
        <v>0.22999999999999998</v>
      </c>
      <c r="DC23" t="s">
        <v>87</v>
      </c>
      <c r="DD23">
        <v>0.39</v>
      </c>
      <c r="DE23" t="s">
        <v>173</v>
      </c>
      <c r="DF23">
        <v>3.12</v>
      </c>
      <c r="DG23" t="s">
        <v>89</v>
      </c>
      <c r="DH23">
        <v>2.6</v>
      </c>
      <c r="DI23" t="s">
        <v>91</v>
      </c>
      <c r="DJ23">
        <v>21.105</v>
      </c>
    </row>
    <row r="24" spans="1:114" x14ac:dyDescent="0.25">
      <c r="A24" s="31" t="s">
        <v>453</v>
      </c>
      <c r="B24" s="31">
        <v>0.82</v>
      </c>
      <c r="C24" t="s">
        <v>173</v>
      </c>
      <c r="D24">
        <v>4.5200000000000005</v>
      </c>
      <c r="E24" t="s">
        <v>93</v>
      </c>
      <c r="F24">
        <v>46.460000000000015</v>
      </c>
      <c r="G24" t="s">
        <v>96</v>
      </c>
      <c r="H24">
        <v>15.84</v>
      </c>
      <c r="I24" s="35" t="s">
        <v>98</v>
      </c>
      <c r="J24" s="35">
        <v>0.35</v>
      </c>
      <c r="K24" t="s">
        <v>89</v>
      </c>
      <c r="L24">
        <v>3.39</v>
      </c>
      <c r="M24" t="s">
        <v>92</v>
      </c>
      <c r="N24">
        <v>0.51</v>
      </c>
      <c r="O24" t="s">
        <v>93</v>
      </c>
      <c r="P24">
        <v>186.64099999999999</v>
      </c>
      <c r="Q24" t="s">
        <v>95</v>
      </c>
      <c r="R24">
        <v>186.15</v>
      </c>
      <c r="S24" t="s">
        <v>93</v>
      </c>
      <c r="T24">
        <v>117.72000000000001</v>
      </c>
      <c r="U24" s="35">
        <v>20014001</v>
      </c>
      <c r="V24" s="35">
        <v>0.1038</v>
      </c>
      <c r="W24" t="s">
        <v>97</v>
      </c>
      <c r="X24">
        <v>43.429999999999993</v>
      </c>
      <c r="Y24" s="35" t="s">
        <v>114</v>
      </c>
      <c r="Z24" s="35">
        <v>116</v>
      </c>
      <c r="AA24" t="s">
        <v>95</v>
      </c>
      <c r="AB24">
        <v>110.85000000000001</v>
      </c>
      <c r="AC24" t="s">
        <v>96</v>
      </c>
      <c r="AD24">
        <v>7.0600000000000005</v>
      </c>
      <c r="AE24" t="s">
        <v>96</v>
      </c>
      <c r="AF24">
        <v>19.98</v>
      </c>
      <c r="AG24" t="s">
        <v>173</v>
      </c>
      <c r="AH24">
        <v>14.84</v>
      </c>
      <c r="AI24" t="s">
        <v>95</v>
      </c>
      <c r="AJ24">
        <v>605.37</v>
      </c>
      <c r="AK24" t="s">
        <v>92</v>
      </c>
      <c r="AL24">
        <v>1.054</v>
      </c>
      <c r="AM24" s="35">
        <v>200140</v>
      </c>
      <c r="AN24" s="35">
        <v>1.6</v>
      </c>
      <c r="AO24" t="s">
        <v>92</v>
      </c>
      <c r="AP24">
        <v>1.3149999999999999</v>
      </c>
      <c r="AQ24" t="s">
        <v>173</v>
      </c>
      <c r="AR24">
        <v>1.7</v>
      </c>
      <c r="AS24" s="30" t="s">
        <v>92</v>
      </c>
      <c r="AT24" s="30">
        <v>0.311</v>
      </c>
      <c r="AU24" s="31">
        <v>200140</v>
      </c>
      <c r="AV24" s="31">
        <v>1.585</v>
      </c>
      <c r="AW24" t="s">
        <v>89</v>
      </c>
      <c r="AX24">
        <v>0.65</v>
      </c>
      <c r="AY24" t="s">
        <v>87</v>
      </c>
      <c r="AZ24">
        <v>0.54499999999999993</v>
      </c>
      <c r="BA24" t="s">
        <v>87</v>
      </c>
      <c r="BB24">
        <v>0.74</v>
      </c>
      <c r="BC24" t="s">
        <v>96</v>
      </c>
      <c r="BD24">
        <v>7.2</v>
      </c>
      <c r="BE24" t="s">
        <v>83</v>
      </c>
      <c r="BF24">
        <v>1.5050000000000001</v>
      </c>
      <c r="BG24" s="30" t="s">
        <v>92</v>
      </c>
      <c r="BH24" s="30">
        <v>0.20399999999999999</v>
      </c>
      <c r="BI24" t="s">
        <v>93</v>
      </c>
      <c r="BJ24">
        <v>69.900000000000006</v>
      </c>
      <c r="BK24" s="31" t="s">
        <v>178</v>
      </c>
      <c r="BL24" s="31">
        <v>7.1669999999999998</v>
      </c>
      <c r="BM24" t="s">
        <v>173</v>
      </c>
      <c r="BN24">
        <v>21.04</v>
      </c>
      <c r="BO24" s="31">
        <v>200140</v>
      </c>
      <c r="BP24" s="31">
        <v>0.06</v>
      </c>
      <c r="BQ24" t="s">
        <v>91</v>
      </c>
      <c r="BR24">
        <v>32.665999999999997</v>
      </c>
      <c r="BS24" t="s">
        <v>95</v>
      </c>
      <c r="BT24">
        <v>64.94</v>
      </c>
      <c r="BU24" t="s">
        <v>96</v>
      </c>
      <c r="BV24">
        <v>17.029999999999998</v>
      </c>
      <c r="BW24" t="s">
        <v>95</v>
      </c>
      <c r="BX24">
        <v>25.930000000000003</v>
      </c>
      <c r="BY24" t="s">
        <v>95</v>
      </c>
      <c r="BZ24">
        <v>183.50800000000004</v>
      </c>
      <c r="CA24" t="s">
        <v>95</v>
      </c>
      <c r="CB24">
        <v>102.00000000000001</v>
      </c>
      <c r="CC24" s="31">
        <v>200140</v>
      </c>
      <c r="CD24" s="31">
        <v>0.13300000000000001</v>
      </c>
      <c r="CE24" s="30" t="s">
        <v>92</v>
      </c>
      <c r="CF24" s="30">
        <v>0.79900000000000004</v>
      </c>
      <c r="CG24" s="30" t="s">
        <v>92</v>
      </c>
      <c r="CH24" s="30">
        <v>0.29599999999999999</v>
      </c>
      <c r="CI24" s="30" t="s">
        <v>92</v>
      </c>
      <c r="CJ24" s="30">
        <v>1.204</v>
      </c>
      <c r="CK24" t="s">
        <v>95</v>
      </c>
      <c r="CL24">
        <v>219.36999999999998</v>
      </c>
      <c r="CM24" s="35" t="s">
        <v>103</v>
      </c>
      <c r="CN24" s="35">
        <v>2.5999999999999999E-2</v>
      </c>
      <c r="CO24" t="s">
        <v>95</v>
      </c>
      <c r="CP24">
        <v>215.82999999999998</v>
      </c>
      <c r="CQ24" t="s">
        <v>95</v>
      </c>
      <c r="CR24">
        <v>91.79000000000002</v>
      </c>
      <c r="CS24" t="s">
        <v>93</v>
      </c>
      <c r="CT24">
        <v>69.66</v>
      </c>
      <c r="CU24" t="s">
        <v>96</v>
      </c>
      <c r="CV24">
        <v>34.200000000000003</v>
      </c>
      <c r="CW24" s="31" t="s">
        <v>453</v>
      </c>
      <c r="CX24" s="31">
        <v>0.12</v>
      </c>
      <c r="CY24" t="s">
        <v>91</v>
      </c>
      <c r="CZ24">
        <v>33.122</v>
      </c>
      <c r="DA24" t="s">
        <v>89</v>
      </c>
      <c r="DB24">
        <v>1.99</v>
      </c>
      <c r="DC24" t="s">
        <v>89</v>
      </c>
      <c r="DD24">
        <v>1.44</v>
      </c>
      <c r="DE24" t="s">
        <v>91</v>
      </c>
      <c r="DF24">
        <v>36.445999999999998</v>
      </c>
      <c r="DG24" s="31" t="s">
        <v>174</v>
      </c>
      <c r="DH24" s="31">
        <v>129.18</v>
      </c>
      <c r="DI24" s="30" t="s">
        <v>92</v>
      </c>
      <c r="DJ24" s="30">
        <v>0.54800000000000004</v>
      </c>
    </row>
    <row r="25" spans="1:114" x14ac:dyDescent="0.25">
      <c r="A25" t="s">
        <v>92</v>
      </c>
      <c r="B25" s="30">
        <v>0.83199999999999996</v>
      </c>
      <c r="C25" t="s">
        <v>91</v>
      </c>
      <c r="D25" s="30">
        <v>28.349</v>
      </c>
      <c r="E25" t="s">
        <v>95</v>
      </c>
      <c r="F25">
        <v>42.949999999999996</v>
      </c>
      <c r="G25" s="31" t="s">
        <v>99</v>
      </c>
      <c r="H25" s="31">
        <v>1.7629999999999999</v>
      </c>
      <c r="I25" s="31">
        <v>20014001</v>
      </c>
      <c r="J25" s="35">
        <v>0.155</v>
      </c>
      <c r="K25" t="s">
        <v>173</v>
      </c>
      <c r="L25">
        <v>9.56</v>
      </c>
      <c r="M25" s="35">
        <v>200140</v>
      </c>
      <c r="N25" s="35">
        <v>0.71199999999999997</v>
      </c>
      <c r="O25" t="s">
        <v>95</v>
      </c>
      <c r="P25">
        <v>181.54000000000002</v>
      </c>
      <c r="Q25" t="s">
        <v>96</v>
      </c>
      <c r="R25">
        <v>38.26</v>
      </c>
      <c r="S25" t="s">
        <v>95</v>
      </c>
      <c r="T25">
        <v>45.33</v>
      </c>
      <c r="U25" s="35" t="s">
        <v>266</v>
      </c>
      <c r="V25" s="35">
        <v>0.127</v>
      </c>
      <c r="W25" s="35" t="s">
        <v>457</v>
      </c>
      <c r="X25" s="35">
        <v>0.1565</v>
      </c>
      <c r="Y25" t="s">
        <v>95</v>
      </c>
      <c r="Z25">
        <v>290.49999999999994</v>
      </c>
      <c r="AA25" t="s">
        <v>96</v>
      </c>
      <c r="AB25">
        <v>28.119999999999997</v>
      </c>
      <c r="AC25" s="31">
        <v>20014001</v>
      </c>
      <c r="AD25" s="31">
        <v>1.4E-2</v>
      </c>
      <c r="AE25" s="35" t="s">
        <v>99</v>
      </c>
      <c r="AF25" s="35">
        <v>1.786</v>
      </c>
      <c r="AG25" t="s">
        <v>91</v>
      </c>
      <c r="AH25">
        <v>20.119</v>
      </c>
      <c r="AI25" t="s">
        <v>96</v>
      </c>
      <c r="AJ25">
        <v>68.12</v>
      </c>
      <c r="AK25" s="35" t="s">
        <v>234</v>
      </c>
      <c r="AL25" s="35">
        <v>26.886800000000001</v>
      </c>
      <c r="AM25" t="s">
        <v>93</v>
      </c>
      <c r="AN25">
        <v>412.40999999999997</v>
      </c>
      <c r="AO25" s="35">
        <v>200140</v>
      </c>
      <c r="AP25" s="35">
        <v>0.47</v>
      </c>
      <c r="AQ25" t="s">
        <v>91</v>
      </c>
      <c r="AR25">
        <v>21.189</v>
      </c>
      <c r="AS25" s="31">
        <v>200140</v>
      </c>
      <c r="AT25" s="31">
        <v>0.42</v>
      </c>
      <c r="AU25" t="s">
        <v>93</v>
      </c>
      <c r="AV25">
        <v>232.65999999999997</v>
      </c>
      <c r="AW25" t="s">
        <v>91</v>
      </c>
      <c r="AX25">
        <v>12.199</v>
      </c>
      <c r="AY25" t="s">
        <v>89</v>
      </c>
      <c r="AZ25">
        <v>0.94</v>
      </c>
      <c r="BA25" t="s">
        <v>89</v>
      </c>
      <c r="BB25">
        <v>1.62</v>
      </c>
      <c r="BC25" s="31" t="s">
        <v>99</v>
      </c>
      <c r="BD25" s="31">
        <v>0.30299999999999999</v>
      </c>
      <c r="BE25" t="s">
        <v>84</v>
      </c>
      <c r="BF25">
        <v>1.895</v>
      </c>
      <c r="BG25" t="s">
        <v>93</v>
      </c>
      <c r="BH25">
        <v>84.999999999999986</v>
      </c>
      <c r="BI25" t="s">
        <v>95</v>
      </c>
      <c r="BJ25">
        <v>80.410000000000011</v>
      </c>
      <c r="BK25" s="31" t="s">
        <v>271</v>
      </c>
      <c r="BL25" s="31">
        <v>1.64</v>
      </c>
      <c r="BM25" t="s">
        <v>91</v>
      </c>
      <c r="BN25">
        <v>60.094999999999999</v>
      </c>
      <c r="BO25" t="s">
        <v>93</v>
      </c>
      <c r="BP25">
        <v>335.18999999999994</v>
      </c>
      <c r="BQ25" s="30" t="s">
        <v>92</v>
      </c>
      <c r="BR25" s="30">
        <v>0.84899999999999998</v>
      </c>
      <c r="BS25" t="s">
        <v>96</v>
      </c>
      <c r="BT25">
        <v>14.58</v>
      </c>
      <c r="BU25" s="31" t="s">
        <v>99</v>
      </c>
      <c r="BV25" s="31">
        <v>1.3859999999999999</v>
      </c>
      <c r="BW25" t="s">
        <v>96</v>
      </c>
      <c r="BX25">
        <v>9.5</v>
      </c>
      <c r="BY25" t="s">
        <v>96</v>
      </c>
      <c r="BZ25">
        <v>13.02</v>
      </c>
      <c r="CA25" t="s">
        <v>96</v>
      </c>
      <c r="CB25">
        <v>12.7</v>
      </c>
      <c r="CC25" s="31" t="s">
        <v>234</v>
      </c>
      <c r="CD25" s="31">
        <v>42.197299999999998</v>
      </c>
      <c r="CE25" s="31">
        <v>200140</v>
      </c>
      <c r="CF25" s="31">
        <v>0.3</v>
      </c>
      <c r="CG25" s="31">
        <v>200140</v>
      </c>
      <c r="CH25" s="31">
        <v>0.5</v>
      </c>
      <c r="CI25" s="31">
        <v>200140</v>
      </c>
      <c r="CJ25" s="31">
        <v>13.81</v>
      </c>
      <c r="CK25" t="s">
        <v>96</v>
      </c>
      <c r="CL25">
        <v>26</v>
      </c>
      <c r="CM25" s="35" t="s">
        <v>107</v>
      </c>
      <c r="CN25" s="35">
        <v>0.36</v>
      </c>
      <c r="CO25" t="s">
        <v>96</v>
      </c>
      <c r="CP25">
        <v>17.13</v>
      </c>
      <c r="CQ25" t="s">
        <v>96</v>
      </c>
      <c r="CR25">
        <v>11.88</v>
      </c>
      <c r="CS25" t="s">
        <v>95</v>
      </c>
      <c r="CT25">
        <v>67.40000000000002</v>
      </c>
      <c r="CU25" s="35" t="s">
        <v>99</v>
      </c>
      <c r="CV25" s="35">
        <v>6.0000000000000001E-3</v>
      </c>
      <c r="CW25" s="30" t="s">
        <v>92</v>
      </c>
      <c r="CX25" s="30">
        <v>1.5449999999999999</v>
      </c>
      <c r="CY25" s="30" t="s">
        <v>92</v>
      </c>
      <c r="CZ25" s="30">
        <v>0.86099999999999999</v>
      </c>
      <c r="DA25" s="31">
        <v>200136</v>
      </c>
      <c r="DB25" s="31">
        <v>1.4999999999999999E-2</v>
      </c>
      <c r="DC25" t="s">
        <v>173</v>
      </c>
      <c r="DD25">
        <v>12.399999999999999</v>
      </c>
      <c r="DE25" s="30" t="s">
        <v>92</v>
      </c>
      <c r="DF25" s="30">
        <v>0.94699999999999995</v>
      </c>
      <c r="DG25" t="s">
        <v>91</v>
      </c>
      <c r="DH25">
        <v>63.755000000000003</v>
      </c>
      <c r="DI25" s="31">
        <v>200140</v>
      </c>
      <c r="DJ25" s="31">
        <v>1.5649999999999999</v>
      </c>
    </row>
    <row r="26" spans="1:114" x14ac:dyDescent="0.25">
      <c r="A26" s="31">
        <v>200140</v>
      </c>
      <c r="B26" s="31">
        <v>13.1275</v>
      </c>
      <c r="C26" t="s">
        <v>92</v>
      </c>
      <c r="D26">
        <v>0.73699999999999999</v>
      </c>
      <c r="E26" t="s">
        <v>96</v>
      </c>
      <c r="F26">
        <v>10.32</v>
      </c>
      <c r="G26" s="31" t="s">
        <v>258</v>
      </c>
      <c r="H26" s="31">
        <v>0.18940000000000001</v>
      </c>
      <c r="I26" s="35" t="s">
        <v>103</v>
      </c>
      <c r="J26" s="35">
        <v>0.41399999999999998</v>
      </c>
      <c r="K26" t="s">
        <v>91</v>
      </c>
      <c r="L26">
        <v>85.423000000000002</v>
      </c>
      <c r="M26" t="s">
        <v>93</v>
      </c>
      <c r="N26">
        <v>184.74300000000002</v>
      </c>
      <c r="O26" t="s">
        <v>96</v>
      </c>
      <c r="P26">
        <v>25.919999999999998</v>
      </c>
      <c r="Q26" t="s">
        <v>97</v>
      </c>
      <c r="R26">
        <v>64.47999999999999</v>
      </c>
      <c r="S26" t="s">
        <v>96</v>
      </c>
      <c r="T26">
        <v>15.34</v>
      </c>
      <c r="U26" s="35" t="s">
        <v>102</v>
      </c>
      <c r="V26" s="35">
        <v>3.85</v>
      </c>
      <c r="W26" s="35" t="s">
        <v>245</v>
      </c>
      <c r="X26" s="35">
        <v>0.22164</v>
      </c>
      <c r="Y26" t="s">
        <v>96</v>
      </c>
      <c r="Z26">
        <v>55.120000000000005</v>
      </c>
      <c r="AA26" t="s">
        <v>97</v>
      </c>
      <c r="AB26">
        <v>24.79</v>
      </c>
      <c r="AC26" s="35" t="s">
        <v>107</v>
      </c>
      <c r="AD26" s="35">
        <v>8.1199999999999992</v>
      </c>
      <c r="AE26" s="35" t="s">
        <v>253</v>
      </c>
      <c r="AF26" s="35">
        <v>0.03</v>
      </c>
      <c r="AG26" t="s">
        <v>92</v>
      </c>
      <c r="AH26">
        <v>0.52300000000000002</v>
      </c>
      <c r="AI26" t="s">
        <v>97</v>
      </c>
      <c r="AJ26">
        <v>35.230000000000004</v>
      </c>
      <c r="AK26" s="35" t="s">
        <v>450</v>
      </c>
      <c r="AL26" s="35">
        <v>0.66</v>
      </c>
      <c r="AM26" t="s">
        <v>95</v>
      </c>
      <c r="AN26">
        <v>263.31</v>
      </c>
      <c r="AO26" t="s">
        <v>93</v>
      </c>
      <c r="AP26">
        <v>271.15999999999991</v>
      </c>
      <c r="AQ26" s="31" t="s">
        <v>453</v>
      </c>
      <c r="AR26" s="31">
        <v>0.26</v>
      </c>
      <c r="AS26" t="s">
        <v>93</v>
      </c>
      <c r="AT26">
        <v>193.87600000000006</v>
      </c>
      <c r="AU26" s="31">
        <v>200301</v>
      </c>
      <c r="AV26" s="31">
        <v>261.27999999999997</v>
      </c>
      <c r="AW26" s="30" t="s">
        <v>92</v>
      </c>
      <c r="AX26" s="30">
        <v>0.317</v>
      </c>
      <c r="AY26" t="s">
        <v>173</v>
      </c>
      <c r="AZ26">
        <v>45.260000000000005</v>
      </c>
      <c r="BA26" t="s">
        <v>173</v>
      </c>
      <c r="BB26">
        <v>24.880000000000003</v>
      </c>
      <c r="BC26" s="31" t="s">
        <v>103</v>
      </c>
      <c r="BD26" s="31">
        <v>0.80700000000000005</v>
      </c>
      <c r="BE26" t="s">
        <v>86</v>
      </c>
      <c r="BF26">
        <v>0.19</v>
      </c>
      <c r="BG26" t="s">
        <v>95</v>
      </c>
      <c r="BH26">
        <v>38.379999999999988</v>
      </c>
      <c r="BI26" t="s">
        <v>96</v>
      </c>
      <c r="BJ26">
        <v>10.399999999999999</v>
      </c>
      <c r="BK26" s="31" t="s">
        <v>458</v>
      </c>
      <c r="BL26" s="31">
        <v>0.15490000000000001</v>
      </c>
      <c r="BM26" s="30" t="s">
        <v>92</v>
      </c>
      <c r="BN26" s="30">
        <v>1.5629999999999999</v>
      </c>
      <c r="BO26" t="s">
        <v>95</v>
      </c>
      <c r="BP26">
        <v>394.31000000000006</v>
      </c>
      <c r="BQ26" s="31">
        <v>200140</v>
      </c>
      <c r="BR26" s="31">
        <v>1.48</v>
      </c>
      <c r="BS26" t="s">
        <v>97</v>
      </c>
      <c r="BT26">
        <v>15.79</v>
      </c>
      <c r="BU26" s="35" t="s">
        <v>103</v>
      </c>
      <c r="BV26" s="35">
        <v>2.5139999999999998</v>
      </c>
      <c r="BW26" t="s">
        <v>97</v>
      </c>
      <c r="BX26">
        <v>14.77</v>
      </c>
      <c r="BY26" t="s">
        <v>97</v>
      </c>
      <c r="BZ26">
        <v>8.09</v>
      </c>
      <c r="CA26" t="s">
        <v>97</v>
      </c>
      <c r="CB26">
        <v>21.52</v>
      </c>
      <c r="CC26" t="s">
        <v>93</v>
      </c>
      <c r="CD26">
        <v>295.08999999999992</v>
      </c>
      <c r="CE26" t="s">
        <v>93</v>
      </c>
      <c r="CF26">
        <v>396.62</v>
      </c>
      <c r="CG26" t="s">
        <v>93</v>
      </c>
      <c r="CH26">
        <v>77.190000000000012</v>
      </c>
      <c r="CI26" t="s">
        <v>93</v>
      </c>
      <c r="CJ26">
        <v>365.44999999999993</v>
      </c>
      <c r="CK26" t="s">
        <v>97</v>
      </c>
      <c r="CL26">
        <v>7.51</v>
      </c>
      <c r="CM26" s="31">
        <v>20014005</v>
      </c>
      <c r="CN26" s="31">
        <v>6.2149999999999999</v>
      </c>
      <c r="CO26" t="s">
        <v>97</v>
      </c>
      <c r="CP26">
        <v>7.29</v>
      </c>
      <c r="CQ26" t="s">
        <v>97</v>
      </c>
      <c r="CR26">
        <v>8.56</v>
      </c>
      <c r="CS26" t="s">
        <v>96</v>
      </c>
      <c r="CT26">
        <v>7.82</v>
      </c>
      <c r="CU26" s="31" t="s">
        <v>178</v>
      </c>
      <c r="CV26" s="31">
        <v>1.0999999999999999E-2</v>
      </c>
      <c r="CW26" s="31">
        <v>200140</v>
      </c>
      <c r="CX26" s="31">
        <v>200.44300000000001</v>
      </c>
      <c r="CY26" s="31" t="s">
        <v>233</v>
      </c>
      <c r="CZ26" s="31">
        <v>0.3105</v>
      </c>
      <c r="DA26" t="s">
        <v>91</v>
      </c>
      <c r="DB26">
        <v>31.210999999999999</v>
      </c>
      <c r="DC26" t="s">
        <v>91</v>
      </c>
      <c r="DD26">
        <v>40.408000000000001</v>
      </c>
      <c r="DE26" t="s">
        <v>93</v>
      </c>
      <c r="DF26">
        <v>451.51999999999992</v>
      </c>
      <c r="DG26" s="30" t="s">
        <v>92</v>
      </c>
      <c r="DH26" s="30">
        <v>1.6579999999999999</v>
      </c>
      <c r="DI26" t="s">
        <v>93</v>
      </c>
      <c r="DJ26">
        <v>288.2999999999999</v>
      </c>
    </row>
    <row r="27" spans="1:114" x14ac:dyDescent="0.25">
      <c r="A27" t="s">
        <v>93</v>
      </c>
      <c r="B27">
        <v>364.14</v>
      </c>
      <c r="C27" s="31">
        <v>200140</v>
      </c>
      <c r="D27" s="31">
        <v>11.09</v>
      </c>
      <c r="E27" s="31" t="s">
        <v>99</v>
      </c>
      <c r="F27" s="35">
        <v>2.68</v>
      </c>
      <c r="G27" s="31" t="s">
        <v>282</v>
      </c>
      <c r="H27" s="31">
        <v>0.17580000000000001</v>
      </c>
      <c r="I27" s="35" t="s">
        <v>102</v>
      </c>
      <c r="J27" s="35">
        <v>2.98</v>
      </c>
      <c r="K27" s="30" t="s">
        <v>92</v>
      </c>
      <c r="L27">
        <v>2.2210000000000001</v>
      </c>
      <c r="M27" t="s">
        <v>95</v>
      </c>
      <c r="N27">
        <v>127.07999999999998</v>
      </c>
      <c r="O27" t="s">
        <v>97</v>
      </c>
      <c r="P27">
        <v>58.92</v>
      </c>
      <c r="Q27" s="35">
        <v>20014001</v>
      </c>
      <c r="R27" s="35">
        <v>5.3800000000000001E-2</v>
      </c>
      <c r="S27" s="31" t="s">
        <v>459</v>
      </c>
      <c r="T27" s="31">
        <v>8.9999999999999998E-4</v>
      </c>
      <c r="U27" s="35" t="s">
        <v>281</v>
      </c>
      <c r="V27" s="35">
        <v>0.4259</v>
      </c>
      <c r="W27" s="35" t="s">
        <v>460</v>
      </c>
      <c r="X27" s="35">
        <v>3.5000000000000001E-3</v>
      </c>
      <c r="Y27" t="s">
        <v>97</v>
      </c>
      <c r="Z27">
        <v>32.230000000000004</v>
      </c>
      <c r="AA27" s="35" t="s">
        <v>99</v>
      </c>
      <c r="AB27" s="35">
        <v>2.3490000000000002</v>
      </c>
      <c r="AC27" s="35">
        <v>20014005</v>
      </c>
      <c r="AD27" s="35">
        <v>0.18</v>
      </c>
      <c r="AE27" s="35" t="s">
        <v>103</v>
      </c>
      <c r="AF27" s="35">
        <v>1.2490000000000001</v>
      </c>
      <c r="AG27" s="35" t="s">
        <v>450</v>
      </c>
      <c r="AH27" s="35">
        <v>0.10199999999999999</v>
      </c>
      <c r="AI27" s="31" t="s">
        <v>178</v>
      </c>
      <c r="AJ27" s="31">
        <v>8.9999999999999993E-3</v>
      </c>
      <c r="AK27" t="s">
        <v>93</v>
      </c>
      <c r="AL27">
        <v>388.00399999999991</v>
      </c>
      <c r="AM27" t="s">
        <v>96</v>
      </c>
      <c r="AN27">
        <v>77.66</v>
      </c>
      <c r="AO27" s="35" t="s">
        <v>177</v>
      </c>
      <c r="AP27" s="35">
        <v>145</v>
      </c>
      <c r="AQ27" t="s">
        <v>92</v>
      </c>
      <c r="AR27" s="30">
        <v>0.55100000000000005</v>
      </c>
      <c r="AS27" t="s">
        <v>95</v>
      </c>
      <c r="AT27">
        <v>77.410000000000011</v>
      </c>
      <c r="AU27" t="s">
        <v>96</v>
      </c>
      <c r="AV27">
        <v>20.240000000000002</v>
      </c>
      <c r="AW27" t="s">
        <v>93</v>
      </c>
      <c r="AX27">
        <v>204.47200000000004</v>
      </c>
      <c r="AY27" t="s">
        <v>91</v>
      </c>
      <c r="AZ27">
        <v>53.545000000000002</v>
      </c>
      <c r="BA27" t="s">
        <v>91</v>
      </c>
      <c r="BB27">
        <v>40.031999999999996</v>
      </c>
      <c r="BC27" s="35">
        <v>20014002</v>
      </c>
      <c r="BD27" s="35">
        <v>1.0200000000000001E-2</v>
      </c>
      <c r="BE27" s="31" t="s">
        <v>222</v>
      </c>
      <c r="BF27" s="31">
        <v>0.1145</v>
      </c>
      <c r="BG27" t="s">
        <v>96</v>
      </c>
      <c r="BH27">
        <v>6</v>
      </c>
      <c r="BI27" t="s">
        <v>97</v>
      </c>
      <c r="BJ27">
        <v>3.41</v>
      </c>
      <c r="BK27" s="31" t="s">
        <v>266</v>
      </c>
      <c r="BL27" s="31">
        <v>0.26150000000000001</v>
      </c>
      <c r="BM27" t="s">
        <v>93</v>
      </c>
      <c r="BN27">
        <v>884.93100000000015</v>
      </c>
      <c r="BO27" t="s">
        <v>96</v>
      </c>
      <c r="BP27">
        <v>46.78</v>
      </c>
      <c r="BQ27" s="31" t="s">
        <v>461</v>
      </c>
      <c r="BR27" s="35">
        <v>0.32</v>
      </c>
      <c r="BS27" s="31" t="s">
        <v>98</v>
      </c>
      <c r="BT27" s="31">
        <v>0.42</v>
      </c>
      <c r="BU27" s="31" t="s">
        <v>107</v>
      </c>
      <c r="BV27" s="35">
        <v>65.114000000000004</v>
      </c>
      <c r="BW27" s="31">
        <v>20014001</v>
      </c>
      <c r="BX27" s="31">
        <v>0.12540000000000001</v>
      </c>
      <c r="BY27" s="31" t="s">
        <v>98</v>
      </c>
      <c r="BZ27" s="31">
        <v>0.44</v>
      </c>
      <c r="CA27" s="31">
        <v>20014001</v>
      </c>
      <c r="CB27" s="31">
        <v>1.7500000000000002E-2</v>
      </c>
      <c r="CC27" t="s">
        <v>95</v>
      </c>
      <c r="CD27">
        <v>463.7600000000001</v>
      </c>
      <c r="CE27" t="s">
        <v>95</v>
      </c>
      <c r="CF27">
        <v>181.04000000000002</v>
      </c>
      <c r="CG27" s="31" t="s">
        <v>156</v>
      </c>
      <c r="CH27" s="31">
        <v>74.3</v>
      </c>
      <c r="CI27" t="s">
        <v>95</v>
      </c>
      <c r="CJ27">
        <v>331.66999999999996</v>
      </c>
      <c r="CK27" s="35" t="s">
        <v>101</v>
      </c>
      <c r="CL27" s="35">
        <v>1.7000000000000001E-2</v>
      </c>
      <c r="CM27" s="35" t="s">
        <v>314</v>
      </c>
      <c r="CN27" s="35">
        <v>0.03</v>
      </c>
      <c r="CO27" s="35" t="s">
        <v>292</v>
      </c>
      <c r="CP27" s="31">
        <v>5.2240000000000002</v>
      </c>
      <c r="CQ27" s="35" t="s">
        <v>99</v>
      </c>
      <c r="CR27" s="35">
        <v>1.377</v>
      </c>
      <c r="CS27" s="31">
        <v>20014001</v>
      </c>
      <c r="CT27" s="31">
        <v>2.3099999999999999E-2</v>
      </c>
      <c r="CU27" s="31" t="s">
        <v>242</v>
      </c>
      <c r="CV27" s="31">
        <v>5.7000000000000002E-2</v>
      </c>
      <c r="CW27" t="s">
        <v>93</v>
      </c>
      <c r="CX27">
        <v>532.71799999999985</v>
      </c>
      <c r="CY27" s="31" t="s">
        <v>464</v>
      </c>
      <c r="CZ27" s="31">
        <v>0.93</v>
      </c>
      <c r="DA27" s="30" t="s">
        <v>92</v>
      </c>
      <c r="DB27" s="30">
        <v>0.81200000000000006</v>
      </c>
      <c r="DC27" s="30" t="s">
        <v>92</v>
      </c>
      <c r="DD27" s="30">
        <v>1.05</v>
      </c>
      <c r="DE27" t="s">
        <v>95</v>
      </c>
      <c r="DF27">
        <v>285</v>
      </c>
      <c r="DG27" s="31">
        <v>200140</v>
      </c>
      <c r="DH27" s="31">
        <v>2.9239999999999999</v>
      </c>
      <c r="DI27" t="s">
        <v>95</v>
      </c>
      <c r="DJ27">
        <v>165.10999999999999</v>
      </c>
    </row>
    <row r="28" spans="1:114" x14ac:dyDescent="0.25">
      <c r="A28" t="s">
        <v>95</v>
      </c>
      <c r="B28">
        <v>266.82</v>
      </c>
      <c r="C28" t="s">
        <v>93</v>
      </c>
      <c r="D28">
        <v>96.029999999999987</v>
      </c>
      <c r="E28" s="35" t="s">
        <v>103</v>
      </c>
      <c r="F28" s="35">
        <v>2.387</v>
      </c>
      <c r="G28" s="31" t="s">
        <v>103</v>
      </c>
      <c r="H28" s="31">
        <v>1.365</v>
      </c>
      <c r="I28" s="35">
        <v>20014002</v>
      </c>
      <c r="J28" s="35">
        <v>0.26150000000000001</v>
      </c>
      <c r="K28" s="31" t="s">
        <v>233</v>
      </c>
      <c r="L28" s="35">
        <v>5.7779999999999996</v>
      </c>
      <c r="M28" t="s">
        <v>96</v>
      </c>
      <c r="N28">
        <v>15.720000000000002</v>
      </c>
      <c r="O28" s="35" t="s">
        <v>99</v>
      </c>
      <c r="P28" s="35">
        <v>2.1720000000000002</v>
      </c>
      <c r="Q28" s="35" t="s">
        <v>253</v>
      </c>
      <c r="R28" s="35">
        <v>1.0999999999999999E-2</v>
      </c>
      <c r="S28" s="35" t="s">
        <v>103</v>
      </c>
      <c r="T28" s="35">
        <v>8.5999999999999993E-2</v>
      </c>
      <c r="U28" s="35" t="s">
        <v>462</v>
      </c>
      <c r="V28" s="35">
        <v>1.0200000000000001E-2</v>
      </c>
      <c r="W28" s="35" t="s">
        <v>101</v>
      </c>
      <c r="X28" s="35">
        <v>0.46600000000000003</v>
      </c>
      <c r="Y28" s="35" t="s">
        <v>245</v>
      </c>
      <c r="Z28" s="35">
        <v>3.82E-3</v>
      </c>
      <c r="AA28" s="35" t="s">
        <v>103</v>
      </c>
      <c r="AB28" s="35">
        <v>3.53</v>
      </c>
      <c r="AE28" s="35">
        <v>20014005</v>
      </c>
      <c r="AF28" s="35">
        <v>0.16</v>
      </c>
      <c r="AG28" s="35">
        <v>200140</v>
      </c>
      <c r="AH28" s="35">
        <v>1.56</v>
      </c>
      <c r="AI28" s="35" t="s">
        <v>99</v>
      </c>
      <c r="AJ28" s="35">
        <v>0.34899999999999998</v>
      </c>
      <c r="AK28" t="s">
        <v>95</v>
      </c>
      <c r="AL28">
        <v>240.71</v>
      </c>
      <c r="AM28" t="s">
        <v>97</v>
      </c>
      <c r="AN28">
        <v>269.69</v>
      </c>
      <c r="AO28" t="s">
        <v>95</v>
      </c>
      <c r="AP28">
        <v>330.77000000000004</v>
      </c>
      <c r="AQ28" s="31">
        <v>200140</v>
      </c>
      <c r="AR28" s="31">
        <v>2.33</v>
      </c>
      <c r="AS28" t="s">
        <v>96</v>
      </c>
      <c r="AT28">
        <v>10.039999999999999</v>
      </c>
      <c r="AU28" s="31" t="s">
        <v>99</v>
      </c>
      <c r="AV28" s="31">
        <v>0.26300000000000001</v>
      </c>
      <c r="AW28" t="s">
        <v>95</v>
      </c>
      <c r="AX28">
        <v>95.910000000000011</v>
      </c>
      <c r="AY28" s="30" t="s">
        <v>92</v>
      </c>
      <c r="AZ28" s="30">
        <v>1.3919999999999999</v>
      </c>
      <c r="BA28" s="30" t="s">
        <v>92</v>
      </c>
      <c r="BB28" s="30">
        <v>1.0409999999999999</v>
      </c>
      <c r="BC28" s="31" t="s">
        <v>107</v>
      </c>
      <c r="BD28" s="31">
        <v>21.126000000000001</v>
      </c>
      <c r="BE28" t="s">
        <v>87</v>
      </c>
      <c r="BF28">
        <v>1.8399999999999999</v>
      </c>
      <c r="BG28" t="s">
        <v>97</v>
      </c>
      <c r="BH28">
        <v>7.27</v>
      </c>
      <c r="BI28" s="31" t="s">
        <v>242</v>
      </c>
      <c r="BJ28" s="31">
        <v>0.2455</v>
      </c>
      <c r="BK28" s="31" t="s">
        <v>105</v>
      </c>
      <c r="BL28" s="31">
        <v>3.536</v>
      </c>
      <c r="BM28" s="31" t="s">
        <v>114</v>
      </c>
      <c r="BN28" s="31">
        <v>304</v>
      </c>
      <c r="BO28" s="35" t="s">
        <v>242</v>
      </c>
      <c r="BP28" s="35">
        <v>4.4999999999999998E-2</v>
      </c>
      <c r="BQ28" t="s">
        <v>93</v>
      </c>
      <c r="BR28">
        <v>261.27800000000002</v>
      </c>
      <c r="BS28" s="31">
        <v>20014001</v>
      </c>
      <c r="BT28" s="31">
        <v>0.13300000000000001</v>
      </c>
      <c r="BU28" s="31">
        <v>20014006</v>
      </c>
      <c r="BV28" s="31">
        <v>3.7000000000000002E-3</v>
      </c>
      <c r="BW28" s="31">
        <v>20014002</v>
      </c>
      <c r="BX28" s="31">
        <v>0.2051</v>
      </c>
      <c r="BY28" s="31">
        <v>20014001</v>
      </c>
      <c r="BZ28" s="31">
        <v>1.6E-2</v>
      </c>
      <c r="CA28" s="35" t="s">
        <v>99</v>
      </c>
      <c r="CB28" s="35">
        <v>6.9000000000000006E-2</v>
      </c>
      <c r="CC28" t="s">
        <v>96</v>
      </c>
      <c r="CD28">
        <v>97.169999999999987</v>
      </c>
      <c r="CE28" t="s">
        <v>96</v>
      </c>
      <c r="CF28">
        <v>31.440000000000005</v>
      </c>
      <c r="CG28" s="31" t="s">
        <v>115</v>
      </c>
      <c r="CH28" s="31">
        <v>6.83</v>
      </c>
      <c r="CI28" t="s">
        <v>96</v>
      </c>
      <c r="CJ28">
        <v>34.46</v>
      </c>
      <c r="CK28" s="35">
        <v>20014001</v>
      </c>
      <c r="CL28" s="35">
        <v>0.14299999999999999</v>
      </c>
      <c r="CO28" s="35">
        <v>20014005</v>
      </c>
      <c r="CP28" s="35">
        <v>0.98</v>
      </c>
      <c r="CQ28" s="35" t="s">
        <v>103</v>
      </c>
      <c r="CR28" s="35">
        <v>2.1059999999999999</v>
      </c>
      <c r="CS28" s="31" t="s">
        <v>242</v>
      </c>
      <c r="CT28" s="31">
        <v>2.8500000000000001E-2</v>
      </c>
      <c r="CU28" s="31">
        <v>20014001</v>
      </c>
      <c r="CV28" s="31">
        <v>7.0000000000000001E-3</v>
      </c>
      <c r="CW28" t="s">
        <v>95</v>
      </c>
      <c r="CX28">
        <v>864.12000000000012</v>
      </c>
      <c r="CY28" s="31">
        <v>200140</v>
      </c>
      <c r="CZ28" s="31">
        <v>3.86</v>
      </c>
      <c r="DA28" s="31">
        <v>200140</v>
      </c>
      <c r="DB28" s="31">
        <v>4.4950000000000001</v>
      </c>
      <c r="DC28" s="31">
        <v>200140</v>
      </c>
      <c r="DD28" s="31">
        <v>41.981000000000002</v>
      </c>
      <c r="DE28" t="s">
        <v>96</v>
      </c>
      <c r="DF28">
        <v>28.320000000000004</v>
      </c>
      <c r="DG28" t="s">
        <v>93</v>
      </c>
      <c r="DH28">
        <v>109.48</v>
      </c>
      <c r="DI28" t="s">
        <v>96</v>
      </c>
      <c r="DJ28">
        <v>61.579999999999991</v>
      </c>
    </row>
    <row r="29" spans="1:114" x14ac:dyDescent="0.25">
      <c r="A29" t="s">
        <v>96</v>
      </c>
      <c r="B29">
        <v>72.179999999999993</v>
      </c>
      <c r="C29" s="31" t="s">
        <v>114</v>
      </c>
      <c r="D29" s="31">
        <v>105</v>
      </c>
      <c r="E29" s="35" t="s">
        <v>107</v>
      </c>
      <c r="F29" s="35">
        <v>42.149000000000001</v>
      </c>
      <c r="G29" s="35">
        <v>20014005</v>
      </c>
      <c r="H29" s="35">
        <v>2.66</v>
      </c>
      <c r="I29" s="35" t="s">
        <v>107</v>
      </c>
      <c r="J29" s="35">
        <v>10.574999999999999</v>
      </c>
      <c r="K29" t="s">
        <v>93</v>
      </c>
      <c r="L29">
        <v>1152.402</v>
      </c>
      <c r="M29" t="s">
        <v>97</v>
      </c>
      <c r="N29">
        <v>31.13</v>
      </c>
      <c r="O29" s="35">
        <v>20014001</v>
      </c>
      <c r="P29" s="35">
        <v>6.1999999999999998E-3</v>
      </c>
      <c r="Q29" s="35" t="s">
        <v>303</v>
      </c>
      <c r="R29" s="35">
        <v>2.4E-2</v>
      </c>
      <c r="S29" s="35" t="s">
        <v>107</v>
      </c>
      <c r="T29" s="35">
        <v>5.3479999999999999</v>
      </c>
      <c r="U29" s="35" t="s">
        <v>110</v>
      </c>
      <c r="V29" s="35">
        <v>0.17</v>
      </c>
      <c r="W29" s="35" t="s">
        <v>178</v>
      </c>
      <c r="X29" s="35">
        <v>0.69499999999999995</v>
      </c>
      <c r="Y29" s="35" t="s">
        <v>242</v>
      </c>
      <c r="Z29" s="35">
        <v>7.2999999999999995E-2</v>
      </c>
      <c r="AA29" s="35" t="s">
        <v>107</v>
      </c>
      <c r="AB29" s="35">
        <v>59.152000000000001</v>
      </c>
      <c r="AE29" s="35" t="s">
        <v>110</v>
      </c>
      <c r="AF29" s="35">
        <v>1.51</v>
      </c>
      <c r="AG29" t="s">
        <v>93</v>
      </c>
      <c r="AH29">
        <v>292.18299999999999</v>
      </c>
      <c r="AI29" s="31">
        <v>20014001</v>
      </c>
      <c r="AJ29" s="31">
        <v>2E-3</v>
      </c>
      <c r="AK29" t="s">
        <v>96</v>
      </c>
      <c r="AL29">
        <v>31.1</v>
      </c>
      <c r="AM29" s="35" t="s">
        <v>253</v>
      </c>
      <c r="AN29" s="31">
        <v>0.03</v>
      </c>
      <c r="AO29" t="s">
        <v>96</v>
      </c>
      <c r="AP29">
        <v>63.220000000000006</v>
      </c>
      <c r="AQ29" t="s">
        <v>93</v>
      </c>
      <c r="AR29">
        <v>156.27000000000007</v>
      </c>
      <c r="AS29" s="31" t="s">
        <v>258</v>
      </c>
      <c r="AT29" s="31">
        <v>0.2185</v>
      </c>
      <c r="AU29" s="31" t="s">
        <v>242</v>
      </c>
      <c r="AV29" s="31">
        <v>1.6500000000000001E-2</v>
      </c>
      <c r="AW29" t="s">
        <v>96</v>
      </c>
      <c r="AX29">
        <v>43.04</v>
      </c>
      <c r="AY29" s="31">
        <v>200140</v>
      </c>
      <c r="AZ29" s="31">
        <v>8.2889999999999997</v>
      </c>
      <c r="BA29" s="31" t="s">
        <v>234</v>
      </c>
      <c r="BB29" s="31">
        <v>1.6919999999999999</v>
      </c>
      <c r="BC29" s="35">
        <v>20014005</v>
      </c>
      <c r="BD29" s="35">
        <v>0.3</v>
      </c>
      <c r="BE29" t="s">
        <v>89</v>
      </c>
      <c r="BF29">
        <v>3.92</v>
      </c>
      <c r="BH29" s="30"/>
      <c r="BI29" s="31" t="s">
        <v>98</v>
      </c>
      <c r="BJ29" s="31">
        <v>1.2</v>
      </c>
      <c r="BK29" s="31" t="s">
        <v>179</v>
      </c>
      <c r="BL29" s="31">
        <v>12.289</v>
      </c>
      <c r="BM29" s="31" t="s">
        <v>158</v>
      </c>
      <c r="BN29" s="31">
        <v>157.5</v>
      </c>
      <c r="BO29" s="31" t="s">
        <v>266</v>
      </c>
      <c r="BP29" s="31">
        <v>4.9500000000000002E-2</v>
      </c>
      <c r="BQ29" t="s">
        <v>95</v>
      </c>
      <c r="BR29">
        <v>197.53</v>
      </c>
      <c r="BS29" s="31" t="s">
        <v>242</v>
      </c>
      <c r="BT29" s="31">
        <v>5.5899999999999998E-2</v>
      </c>
      <c r="BV29" s="30"/>
      <c r="BW29" s="35" t="s">
        <v>266</v>
      </c>
      <c r="BX29" s="35">
        <v>1E-3</v>
      </c>
      <c r="BY29" s="31" t="s">
        <v>102</v>
      </c>
      <c r="BZ29" s="31">
        <v>4.2</v>
      </c>
      <c r="CA29" s="31" t="s">
        <v>178</v>
      </c>
      <c r="CB29" s="31">
        <v>2E-3</v>
      </c>
      <c r="CC29" s="31" t="s">
        <v>247</v>
      </c>
      <c r="CD29" s="31">
        <v>1.2048000000000001</v>
      </c>
      <c r="CE29" t="s">
        <v>97</v>
      </c>
      <c r="CF29">
        <v>100.32000000000002</v>
      </c>
      <c r="CG29" s="31" t="s">
        <v>465</v>
      </c>
      <c r="CH29" s="31">
        <v>6.48</v>
      </c>
      <c r="CI29" s="31" t="s">
        <v>242</v>
      </c>
      <c r="CJ29" s="35">
        <v>2.9000000000000001E-2</v>
      </c>
      <c r="CK29" s="35" t="s">
        <v>98</v>
      </c>
      <c r="CL29" s="35">
        <v>0.21</v>
      </c>
      <c r="CM29" s="30"/>
      <c r="CN29" s="30"/>
      <c r="CO29" s="35" t="s">
        <v>467</v>
      </c>
      <c r="CP29" s="35">
        <v>0.84</v>
      </c>
      <c r="CQ29" s="35" t="s">
        <v>107</v>
      </c>
      <c r="CR29" s="35">
        <v>33.671999999999997</v>
      </c>
      <c r="CS29" s="31" t="s">
        <v>463</v>
      </c>
      <c r="CT29" s="31">
        <v>2.5499999999999998E-2</v>
      </c>
      <c r="CU29" s="31" t="s">
        <v>179</v>
      </c>
      <c r="CV29" s="31">
        <v>1.7000000000000001E-2</v>
      </c>
      <c r="CW29" t="s">
        <v>96</v>
      </c>
      <c r="CX29">
        <v>193.89</v>
      </c>
      <c r="CY29" t="s">
        <v>93</v>
      </c>
      <c r="CZ29">
        <v>294.18000000000018</v>
      </c>
      <c r="DA29" t="s">
        <v>93</v>
      </c>
      <c r="DB29">
        <v>200.51099999999997</v>
      </c>
      <c r="DC29" t="s">
        <v>93</v>
      </c>
      <c r="DD29">
        <v>390.18</v>
      </c>
      <c r="DE29" t="s">
        <v>97</v>
      </c>
      <c r="DF29">
        <v>31.950000000000003</v>
      </c>
      <c r="DG29" s="31" t="s">
        <v>114</v>
      </c>
      <c r="DH29" s="31">
        <v>124.68</v>
      </c>
      <c r="DI29" t="s">
        <v>97</v>
      </c>
      <c r="DJ29">
        <v>24.37</v>
      </c>
    </row>
    <row r="30" spans="1:114" x14ac:dyDescent="0.25">
      <c r="A30" t="s">
        <v>97</v>
      </c>
      <c r="B30">
        <v>36.590000000000003</v>
      </c>
      <c r="C30" t="s">
        <v>95</v>
      </c>
      <c r="D30">
        <v>156.81000000000003</v>
      </c>
      <c r="G30" s="35" t="s">
        <v>107</v>
      </c>
      <c r="H30" s="35">
        <v>23.428000000000001</v>
      </c>
      <c r="I30" s="35" t="s">
        <v>106</v>
      </c>
      <c r="J30" s="35">
        <v>8.84</v>
      </c>
      <c r="K30" t="s">
        <v>95</v>
      </c>
      <c r="L30">
        <v>693.38000000000022</v>
      </c>
      <c r="M30" s="35" t="s">
        <v>99</v>
      </c>
      <c r="N30" s="35">
        <v>0.86199999999999999</v>
      </c>
      <c r="O30" s="35" t="s">
        <v>103</v>
      </c>
      <c r="P30" s="35">
        <v>3.726</v>
      </c>
      <c r="Q30" s="35" t="s">
        <v>291</v>
      </c>
      <c r="R30" s="35">
        <v>0.71</v>
      </c>
      <c r="S30" s="30"/>
      <c r="U30" s="35">
        <v>20014005</v>
      </c>
      <c r="V30" s="35">
        <v>6.70444</v>
      </c>
      <c r="W30" s="35" t="s">
        <v>260</v>
      </c>
      <c r="X30" s="35">
        <v>0.05</v>
      </c>
      <c r="Y30" s="35" t="s">
        <v>101</v>
      </c>
      <c r="Z30" s="35">
        <v>3.1459999999999999</v>
      </c>
      <c r="AA30" s="35">
        <v>20014005</v>
      </c>
      <c r="AB30" s="35">
        <v>1.01</v>
      </c>
      <c r="AE30" s="35" t="s">
        <v>107</v>
      </c>
      <c r="AF30" s="35">
        <v>36.593000000000004</v>
      </c>
      <c r="AG30" t="s">
        <v>95</v>
      </c>
      <c r="AH30">
        <v>117.17</v>
      </c>
      <c r="AI30" s="31" t="s">
        <v>179</v>
      </c>
      <c r="AJ30" s="31">
        <v>2.1000000000000001E-2</v>
      </c>
      <c r="AK30" t="s">
        <v>97</v>
      </c>
      <c r="AL30">
        <v>16.57</v>
      </c>
      <c r="AM30" s="35">
        <v>20014001</v>
      </c>
      <c r="AN30" s="35">
        <v>4.4999999999999997E-3</v>
      </c>
      <c r="AO30" t="s">
        <v>97</v>
      </c>
      <c r="AP30">
        <v>99.62</v>
      </c>
      <c r="AQ30" s="31">
        <v>200101</v>
      </c>
      <c r="AR30" s="31">
        <v>0.42</v>
      </c>
      <c r="AS30" s="35">
        <v>20014001</v>
      </c>
      <c r="AT30" s="35">
        <v>0.15570000000000001</v>
      </c>
      <c r="AU30" s="31" t="s">
        <v>266</v>
      </c>
      <c r="AV30" s="31">
        <v>9.4999999999999998E-3</v>
      </c>
      <c r="AW30" s="35" t="s">
        <v>99</v>
      </c>
      <c r="AX30" s="35">
        <v>2.5670000000000002</v>
      </c>
      <c r="AY30" t="s">
        <v>93</v>
      </c>
      <c r="AZ30">
        <v>509.25999999999993</v>
      </c>
      <c r="BA30" t="s">
        <v>93</v>
      </c>
      <c r="BB30">
        <v>415.31299999999993</v>
      </c>
      <c r="BE30" t="s">
        <v>91</v>
      </c>
      <c r="BF30">
        <v>64.384</v>
      </c>
      <c r="BI30" s="31">
        <v>20014002</v>
      </c>
      <c r="BJ30" s="31">
        <v>4.0000000000000001E-3</v>
      </c>
      <c r="BK30" s="31" t="s">
        <v>110</v>
      </c>
      <c r="BL30" s="31">
        <v>471.29599999999999</v>
      </c>
      <c r="BM30" t="s">
        <v>95</v>
      </c>
      <c r="BN30">
        <v>458.11899999999986</v>
      </c>
      <c r="BO30" s="35" t="s">
        <v>276</v>
      </c>
      <c r="BP30" s="31">
        <v>1.78</v>
      </c>
      <c r="BQ30" t="s">
        <v>96</v>
      </c>
      <c r="BR30">
        <v>11.82</v>
      </c>
      <c r="BS30" s="31" t="s">
        <v>102</v>
      </c>
      <c r="BT30" s="31">
        <v>4.32</v>
      </c>
      <c r="BU30" s="30"/>
      <c r="BV30" s="30"/>
      <c r="BW30" s="35" t="s">
        <v>468</v>
      </c>
      <c r="BX30" s="31">
        <v>0.42</v>
      </c>
      <c r="BY30" s="35">
        <v>20014002</v>
      </c>
      <c r="BZ30" s="35">
        <v>0.18640000000000001</v>
      </c>
      <c r="CA30" s="31">
        <v>20014002</v>
      </c>
      <c r="CB30" s="31">
        <v>2.6499999999999999E-2</v>
      </c>
      <c r="CC30" s="31" t="s">
        <v>242</v>
      </c>
      <c r="CD30" s="31">
        <v>2.0999999999999999E-3</v>
      </c>
      <c r="CE30" s="31" t="s">
        <v>242</v>
      </c>
      <c r="CF30" s="31">
        <v>5.5399999999999998E-2</v>
      </c>
      <c r="CG30" s="31" t="s">
        <v>463</v>
      </c>
      <c r="CH30" s="31">
        <v>7.0000000000000001E-3</v>
      </c>
      <c r="CI30" s="31" t="s">
        <v>466</v>
      </c>
      <c r="CJ30" s="31">
        <v>4.2999999999999997E-2</v>
      </c>
      <c r="CK30" s="35" t="s">
        <v>103</v>
      </c>
      <c r="CL30" s="31">
        <v>0.20300000000000001</v>
      </c>
      <c r="CS30" s="31" t="s">
        <v>179</v>
      </c>
      <c r="CT30" s="31">
        <v>5.2999999999999999E-2</v>
      </c>
      <c r="CU30" s="31">
        <v>20014002</v>
      </c>
      <c r="CV30" s="31">
        <v>1.7999999999999999E-2</v>
      </c>
      <c r="CW30" s="31" t="s">
        <v>463</v>
      </c>
      <c r="CX30" s="31">
        <v>1.2999999999999999E-2</v>
      </c>
      <c r="CY30" t="s">
        <v>95</v>
      </c>
      <c r="CZ30">
        <v>229.10999999999999</v>
      </c>
      <c r="DA30" t="s">
        <v>95</v>
      </c>
      <c r="DB30">
        <v>307.42</v>
      </c>
      <c r="DC30" t="s">
        <v>95</v>
      </c>
      <c r="DD30">
        <v>276.56999999999994</v>
      </c>
      <c r="DE30" s="31" t="s">
        <v>99</v>
      </c>
      <c r="DF30" s="31">
        <v>4.1520000000000001</v>
      </c>
      <c r="DG30" s="31" t="s">
        <v>469</v>
      </c>
      <c r="DH30" s="31">
        <v>91.94</v>
      </c>
      <c r="DI30" s="31" t="s">
        <v>242</v>
      </c>
      <c r="DJ30" s="31">
        <v>2.8400000000000002E-2</v>
      </c>
    </row>
    <row r="31" spans="1:114" x14ac:dyDescent="0.25">
      <c r="A31" s="31" t="s">
        <v>248</v>
      </c>
      <c r="B31" s="31">
        <v>0.36499999999999999</v>
      </c>
      <c r="C31" t="s">
        <v>96</v>
      </c>
      <c r="D31">
        <v>35.47</v>
      </c>
      <c r="G31" s="35" t="s">
        <v>307</v>
      </c>
      <c r="H31" s="35">
        <v>2.63</v>
      </c>
      <c r="I31" s="31">
        <v>20014005</v>
      </c>
      <c r="J31" s="31">
        <v>18.415500000000002</v>
      </c>
      <c r="K31" t="s">
        <v>96</v>
      </c>
      <c r="L31">
        <v>71.719999999999985</v>
      </c>
      <c r="M31" s="35" t="s">
        <v>242</v>
      </c>
      <c r="N31" s="35">
        <v>6.0999999999999999E-2</v>
      </c>
      <c r="O31" s="35" t="s">
        <v>110</v>
      </c>
      <c r="P31" s="35">
        <v>0.95</v>
      </c>
      <c r="Q31" s="35">
        <v>20014005</v>
      </c>
      <c r="R31" s="35">
        <v>1.7</v>
      </c>
      <c r="U31" s="35" t="s">
        <v>106</v>
      </c>
      <c r="V31" s="35">
        <v>57.05</v>
      </c>
      <c r="W31" s="35" t="s">
        <v>458</v>
      </c>
      <c r="X31" s="35">
        <v>0.42921999999999999</v>
      </c>
      <c r="Y31" s="35" t="s">
        <v>261</v>
      </c>
      <c r="Z31" s="35">
        <v>0.5</v>
      </c>
      <c r="AG31" t="s">
        <v>96</v>
      </c>
      <c r="AH31">
        <v>47.44</v>
      </c>
      <c r="AI31" s="35" t="s">
        <v>103</v>
      </c>
      <c r="AJ31" s="35">
        <v>1.071</v>
      </c>
      <c r="AK31" s="35" t="s">
        <v>257</v>
      </c>
      <c r="AL31" s="35">
        <v>3.5200000000000002E-2</v>
      </c>
      <c r="AM31" s="35" t="s">
        <v>99</v>
      </c>
      <c r="AN31" s="35">
        <v>0.2</v>
      </c>
      <c r="AO31" s="35" t="s">
        <v>253</v>
      </c>
      <c r="AP31" s="35">
        <v>1.0945</v>
      </c>
      <c r="AQ31" t="s">
        <v>95</v>
      </c>
      <c r="AR31">
        <v>140.71</v>
      </c>
      <c r="AS31" s="31" t="s">
        <v>99</v>
      </c>
      <c r="AT31" s="31">
        <v>1.4330000000000001</v>
      </c>
      <c r="AU31" s="31" t="s">
        <v>103</v>
      </c>
      <c r="AV31" s="31">
        <v>0.32700000000000001</v>
      </c>
      <c r="AW31" s="35" t="s">
        <v>105</v>
      </c>
      <c r="AX31" s="35">
        <v>2.9000000000000001E-2</v>
      </c>
      <c r="AY31" t="s">
        <v>95</v>
      </c>
      <c r="AZ31">
        <v>355.1099999999999</v>
      </c>
      <c r="BA31" s="31" t="s">
        <v>177</v>
      </c>
      <c r="BB31" s="31">
        <v>120</v>
      </c>
      <c r="BE31" s="31" t="s">
        <v>453</v>
      </c>
      <c r="BF31" s="31">
        <v>1E-3</v>
      </c>
      <c r="BI31" s="35" t="s">
        <v>102</v>
      </c>
      <c r="BJ31" s="31">
        <v>5.4960000000000004</v>
      </c>
      <c r="BK31" s="31" t="s">
        <v>109</v>
      </c>
      <c r="BL31" s="31">
        <v>169.52</v>
      </c>
      <c r="BM31" t="s">
        <v>96</v>
      </c>
      <c r="BN31">
        <v>147.94</v>
      </c>
      <c r="BO31" s="35" t="s">
        <v>303</v>
      </c>
      <c r="BP31" s="35">
        <v>18.72</v>
      </c>
      <c r="BQ31" s="35" t="s">
        <v>242</v>
      </c>
      <c r="BR31" s="35">
        <v>5.0000000000000001E-4</v>
      </c>
      <c r="BS31" s="35" t="s">
        <v>106</v>
      </c>
      <c r="BT31" s="35">
        <v>27.3</v>
      </c>
      <c r="BU31" s="30"/>
      <c r="BV31" s="30"/>
      <c r="BW31" s="31">
        <v>20014005</v>
      </c>
      <c r="BX31" s="31">
        <v>5.1859999999999999</v>
      </c>
      <c r="BY31" s="31">
        <v>20014005</v>
      </c>
      <c r="BZ31" s="31">
        <v>1.804</v>
      </c>
      <c r="CA31" s="35" t="s">
        <v>103</v>
      </c>
      <c r="CB31" s="35">
        <v>7.4999999999999997E-2</v>
      </c>
      <c r="CC31" s="35">
        <v>20014001</v>
      </c>
      <c r="CD31" s="35">
        <v>0.2646</v>
      </c>
      <c r="CE31" s="31" t="s">
        <v>99</v>
      </c>
      <c r="CF31" s="31">
        <v>1.694</v>
      </c>
      <c r="CG31" s="31" t="s">
        <v>264</v>
      </c>
      <c r="CH31" s="31">
        <v>1.6E-2</v>
      </c>
      <c r="CI31" s="35" t="s">
        <v>266</v>
      </c>
      <c r="CJ31" s="31">
        <v>0.111</v>
      </c>
      <c r="CK31" s="31">
        <v>20014002</v>
      </c>
      <c r="CL31" s="31">
        <v>4.4999999999999998E-2</v>
      </c>
      <c r="CS31" s="31">
        <v>20014002</v>
      </c>
      <c r="CT31" s="31">
        <v>0.20830000000000001</v>
      </c>
      <c r="CU31" s="31" t="s">
        <v>110</v>
      </c>
      <c r="CV31" s="31">
        <v>0.752</v>
      </c>
      <c r="CW31" s="31" t="s">
        <v>101</v>
      </c>
      <c r="CX31" s="31">
        <v>5.1999999999999998E-2</v>
      </c>
      <c r="CY31" t="s">
        <v>96</v>
      </c>
      <c r="CZ31">
        <v>17.72</v>
      </c>
      <c r="DA31" t="s">
        <v>96</v>
      </c>
      <c r="DB31">
        <v>42.559999999999995</v>
      </c>
      <c r="DC31" t="s">
        <v>96</v>
      </c>
      <c r="DD31">
        <v>31.509999999999998</v>
      </c>
      <c r="DE31" s="31" t="s">
        <v>103</v>
      </c>
      <c r="DF31" s="31">
        <v>4.8609999999999998</v>
      </c>
      <c r="DG31" t="s">
        <v>95</v>
      </c>
      <c r="DH31">
        <v>371.83000000000004</v>
      </c>
      <c r="DI31" s="31" t="s">
        <v>266</v>
      </c>
      <c r="DJ31" s="31">
        <v>5.4999999999999997E-3</v>
      </c>
    </row>
    <row r="32" spans="1:114" x14ac:dyDescent="0.25">
      <c r="A32" s="35">
        <v>20014001</v>
      </c>
      <c r="B32" s="35">
        <v>0.1081</v>
      </c>
      <c r="C32" t="s">
        <v>97</v>
      </c>
      <c r="D32">
        <v>14.91</v>
      </c>
      <c r="I32" s="35" t="s">
        <v>320</v>
      </c>
      <c r="J32" s="35">
        <v>1.2</v>
      </c>
      <c r="K32" t="s">
        <v>97</v>
      </c>
      <c r="L32">
        <v>83.560000000000016</v>
      </c>
      <c r="M32" s="35">
        <v>20014001</v>
      </c>
      <c r="N32" s="35">
        <v>2.3900000000000001E-2</v>
      </c>
      <c r="O32" s="35" t="s">
        <v>107</v>
      </c>
      <c r="P32" s="35">
        <v>59.695</v>
      </c>
      <c r="Q32" s="35" t="s">
        <v>314</v>
      </c>
      <c r="R32" s="35">
        <v>0.04</v>
      </c>
      <c r="U32" s="35" t="s">
        <v>314</v>
      </c>
      <c r="V32" s="35">
        <v>0.247</v>
      </c>
      <c r="W32" s="35" t="s">
        <v>471</v>
      </c>
      <c r="X32" s="35">
        <v>4.0000000000000001E-3</v>
      </c>
      <c r="Y32" s="35" t="s">
        <v>250</v>
      </c>
      <c r="Z32" s="35">
        <v>1.4999999999999999E-2</v>
      </c>
      <c r="AG32" s="35" t="s">
        <v>463</v>
      </c>
      <c r="AH32" s="35">
        <v>4.2000000000000003E-2</v>
      </c>
      <c r="AI32" s="31">
        <v>20014002</v>
      </c>
      <c r="AJ32" s="31">
        <v>2.5999999999999999E-2</v>
      </c>
      <c r="AK32" s="35">
        <v>20014001</v>
      </c>
      <c r="AL32" s="35">
        <v>0.16139999999999999</v>
      </c>
      <c r="AM32" s="35" t="s">
        <v>103</v>
      </c>
      <c r="AN32" s="35">
        <v>3.0000000000000001E-3</v>
      </c>
      <c r="AO32" s="35">
        <v>20014001</v>
      </c>
      <c r="AP32" s="35">
        <v>2.7799999999999998E-2</v>
      </c>
      <c r="AQ32" t="s">
        <v>96</v>
      </c>
      <c r="AR32">
        <v>24.06</v>
      </c>
      <c r="AS32" s="35">
        <v>20014002</v>
      </c>
      <c r="AT32" s="35">
        <v>0.22509999999999999</v>
      </c>
      <c r="AU32" s="35" t="s">
        <v>276</v>
      </c>
      <c r="AV32" s="35">
        <v>2.5000000000000001E-2</v>
      </c>
      <c r="AW32" s="31" t="s">
        <v>103</v>
      </c>
      <c r="AX32" s="31">
        <v>3.9239999999999999</v>
      </c>
      <c r="AY32" t="s">
        <v>96</v>
      </c>
      <c r="AZ32">
        <v>57.859999999999992</v>
      </c>
      <c r="BA32" t="s">
        <v>95</v>
      </c>
      <c r="BB32">
        <v>242.61</v>
      </c>
      <c r="BE32" s="30" t="s">
        <v>92</v>
      </c>
      <c r="BF32" s="30">
        <v>1.6739999999999999</v>
      </c>
      <c r="BI32" s="35" t="s">
        <v>106</v>
      </c>
      <c r="BJ32" s="35">
        <v>75.12</v>
      </c>
      <c r="BK32" s="31">
        <v>20014005</v>
      </c>
      <c r="BL32" s="31">
        <v>1</v>
      </c>
      <c r="BM32" t="s">
        <v>97</v>
      </c>
      <c r="BN32">
        <v>160.47</v>
      </c>
      <c r="BO32" s="31">
        <v>20014005</v>
      </c>
      <c r="BP32" s="31">
        <v>0.28000000000000003</v>
      </c>
      <c r="BQ32" s="35" t="s">
        <v>247</v>
      </c>
      <c r="BR32" s="31">
        <v>9.7999999999999997E-3</v>
      </c>
      <c r="BS32" s="31">
        <v>20014005</v>
      </c>
      <c r="BT32" s="31">
        <v>0.84</v>
      </c>
      <c r="BW32" s="35" t="s">
        <v>314</v>
      </c>
      <c r="BX32" s="31">
        <v>0.45400000000000001</v>
      </c>
      <c r="BY32" s="35" t="s">
        <v>106</v>
      </c>
      <c r="BZ32" s="31">
        <v>5.42</v>
      </c>
      <c r="CA32" s="31" t="s">
        <v>179</v>
      </c>
      <c r="CB32" s="31">
        <v>1.6E-2</v>
      </c>
      <c r="CC32" s="31" t="s">
        <v>263</v>
      </c>
      <c r="CD32" s="31">
        <v>8.0000000000000002E-3</v>
      </c>
      <c r="CE32" s="31">
        <v>20014001</v>
      </c>
      <c r="CF32" s="31">
        <v>1.1599999999999999E-2</v>
      </c>
      <c r="CG32" s="31" t="s">
        <v>263</v>
      </c>
      <c r="CH32" s="31">
        <v>0.16500000000000001</v>
      </c>
      <c r="CI32" s="35" t="s">
        <v>470</v>
      </c>
      <c r="CJ32" s="35">
        <v>2.08</v>
      </c>
      <c r="CK32" s="35" t="s">
        <v>102</v>
      </c>
      <c r="CL32" s="35">
        <v>0.56999999999999995</v>
      </c>
      <c r="CS32" s="31" t="s">
        <v>266</v>
      </c>
      <c r="CT32" s="31">
        <v>0.61629999999999996</v>
      </c>
      <c r="CU32" s="35">
        <v>20014005</v>
      </c>
      <c r="CV32" s="31">
        <v>3.827</v>
      </c>
      <c r="CW32" s="31" t="s">
        <v>100</v>
      </c>
      <c r="CX32" s="31">
        <v>18.352499999999999</v>
      </c>
      <c r="CY32" s="31" t="s">
        <v>98</v>
      </c>
      <c r="CZ32" s="31">
        <v>0.97</v>
      </c>
      <c r="DA32" s="31" t="s">
        <v>98</v>
      </c>
      <c r="DB32" s="31">
        <v>1.2</v>
      </c>
      <c r="DC32" t="s">
        <v>97</v>
      </c>
      <c r="DD32">
        <v>65.64</v>
      </c>
      <c r="DE32" s="31">
        <v>20014003</v>
      </c>
      <c r="DF32" s="31">
        <v>0.10199999999999999</v>
      </c>
      <c r="DG32" t="s">
        <v>96</v>
      </c>
      <c r="DH32">
        <v>45.860000000000007</v>
      </c>
      <c r="DI32" s="31" t="s">
        <v>281</v>
      </c>
      <c r="DJ32" s="31">
        <v>4.1000000000000002E-2</v>
      </c>
    </row>
    <row r="33" spans="1:114" x14ac:dyDescent="0.25">
      <c r="A33" s="31" t="s">
        <v>242</v>
      </c>
      <c r="B33" s="31">
        <v>0.72489999999999999</v>
      </c>
      <c r="C33" s="31" t="s">
        <v>245</v>
      </c>
      <c r="D33" s="31">
        <v>0.31606000000000001</v>
      </c>
      <c r="I33" s="35" t="s">
        <v>314</v>
      </c>
      <c r="J33" s="35">
        <v>0.2</v>
      </c>
      <c r="K33" s="31" t="s">
        <v>242</v>
      </c>
      <c r="L33" s="35">
        <v>3.1E-2</v>
      </c>
      <c r="M33" s="35" t="s">
        <v>266</v>
      </c>
      <c r="N33" s="35">
        <v>0.105</v>
      </c>
      <c r="O33" s="35" t="s">
        <v>468</v>
      </c>
      <c r="P33" s="31">
        <v>0.58299999999999996</v>
      </c>
      <c r="U33" s="35">
        <v>20014007</v>
      </c>
      <c r="V33" s="35">
        <v>1.51</v>
      </c>
      <c r="W33" s="35">
        <v>20014002</v>
      </c>
      <c r="X33" s="35">
        <v>0.08</v>
      </c>
      <c r="Y33" s="35" t="s">
        <v>178</v>
      </c>
      <c r="Z33" s="35">
        <v>1.052</v>
      </c>
      <c r="AG33" s="35">
        <v>20014001</v>
      </c>
      <c r="AH33" s="35">
        <v>5.9499999999999997E-2</v>
      </c>
      <c r="AI33" s="35" t="s">
        <v>107</v>
      </c>
      <c r="AJ33" s="35">
        <v>53.38</v>
      </c>
      <c r="AK33" s="35" t="s">
        <v>463</v>
      </c>
      <c r="AL33" s="35">
        <v>0.17030000000000001</v>
      </c>
      <c r="AM33" s="35" t="s">
        <v>276</v>
      </c>
      <c r="AN33" s="35">
        <v>0.83799999999999997</v>
      </c>
      <c r="AO33" s="35" t="s">
        <v>242</v>
      </c>
      <c r="AP33" s="35">
        <v>1.4500000000000001E-2</v>
      </c>
      <c r="AQ33" t="s">
        <v>97</v>
      </c>
      <c r="AR33">
        <v>27</v>
      </c>
      <c r="AS33" s="31" t="s">
        <v>103</v>
      </c>
      <c r="AT33" s="31">
        <v>1.62</v>
      </c>
      <c r="AU33" s="35" t="s">
        <v>303</v>
      </c>
      <c r="AV33" s="35">
        <v>5.1166</v>
      </c>
      <c r="AW33" s="35" t="s">
        <v>109</v>
      </c>
      <c r="AX33" s="31">
        <v>1.54</v>
      </c>
      <c r="AY33" t="s">
        <v>97</v>
      </c>
      <c r="AZ33">
        <v>64.36</v>
      </c>
      <c r="BA33" t="s">
        <v>96</v>
      </c>
      <c r="BB33">
        <v>21.34</v>
      </c>
      <c r="BE33" s="31">
        <v>200140</v>
      </c>
      <c r="BF33" s="31">
        <v>10.874000000000001</v>
      </c>
      <c r="BI33" s="31">
        <v>20014005</v>
      </c>
      <c r="BJ33" s="31">
        <v>8.6999999999999994E-2</v>
      </c>
      <c r="BK33" s="35" t="s">
        <v>306</v>
      </c>
      <c r="BL33" s="35">
        <v>0.88</v>
      </c>
      <c r="BM33" s="35">
        <v>20014001</v>
      </c>
      <c r="BN33" s="35">
        <v>9.06E-2</v>
      </c>
      <c r="BO33" s="30"/>
      <c r="BP33" s="30"/>
      <c r="BQ33" s="31" t="s">
        <v>99</v>
      </c>
      <c r="BR33" s="31">
        <v>0.41099999999999998</v>
      </c>
      <c r="BS33" s="31" t="s">
        <v>303</v>
      </c>
      <c r="BT33" s="31">
        <v>13.8</v>
      </c>
      <c r="BZ33" s="30"/>
      <c r="CA33" s="31">
        <v>20014005</v>
      </c>
      <c r="CB33" s="31">
        <v>5.0369999999999999</v>
      </c>
      <c r="CC33" s="35" t="s">
        <v>463</v>
      </c>
      <c r="CD33" s="35">
        <v>25.45</v>
      </c>
      <c r="CE33" s="31" t="s">
        <v>463</v>
      </c>
      <c r="CF33" s="31">
        <v>1.4E-2</v>
      </c>
      <c r="CG33" s="31" t="s">
        <v>257</v>
      </c>
      <c r="CH33" s="31">
        <v>0.21279999999999999</v>
      </c>
      <c r="CI33" s="35">
        <v>20014005</v>
      </c>
      <c r="CJ33" s="35">
        <v>0.61</v>
      </c>
      <c r="CK33" s="31" t="s">
        <v>266</v>
      </c>
      <c r="CL33" s="31">
        <v>2.7E-2</v>
      </c>
      <c r="CS33" s="31" t="s">
        <v>472</v>
      </c>
      <c r="CT33" s="31">
        <v>3.0300000000000001E-2</v>
      </c>
      <c r="CU33" s="35" t="s">
        <v>107</v>
      </c>
      <c r="CV33" s="35">
        <v>2.57</v>
      </c>
      <c r="CW33" s="35" t="s">
        <v>245</v>
      </c>
      <c r="CX33" s="31">
        <v>0.18944</v>
      </c>
      <c r="CY33" s="31" t="s">
        <v>474</v>
      </c>
      <c r="CZ33" s="31">
        <v>3.0000000000000001E-3</v>
      </c>
      <c r="DA33" s="35">
        <v>20014001</v>
      </c>
      <c r="DB33" s="31">
        <v>4.2999999999999997E-2</v>
      </c>
      <c r="DC33" s="35" t="s">
        <v>98</v>
      </c>
      <c r="DD33" s="35">
        <v>1.51</v>
      </c>
      <c r="DE33" s="31" t="s">
        <v>473</v>
      </c>
      <c r="DF33" s="31">
        <v>0.23599999999999999</v>
      </c>
      <c r="DG33" s="31" t="s">
        <v>242</v>
      </c>
      <c r="DH33" s="31">
        <v>5.9499999999999997E-2</v>
      </c>
      <c r="DI33" s="31" t="s">
        <v>470</v>
      </c>
      <c r="DJ33" s="31">
        <v>3.32</v>
      </c>
    </row>
    <row r="34" spans="1:114" x14ac:dyDescent="0.25">
      <c r="A34" s="31" t="s">
        <v>273</v>
      </c>
      <c r="B34" s="31">
        <v>0.81499999999999995</v>
      </c>
      <c r="C34" s="31" t="s">
        <v>474</v>
      </c>
      <c r="D34" s="31">
        <v>2E-3</v>
      </c>
      <c r="I34" s="30"/>
      <c r="K34" s="35">
        <v>20014001</v>
      </c>
      <c r="L34" s="35">
        <v>0.155</v>
      </c>
      <c r="M34" s="35" t="s">
        <v>103</v>
      </c>
      <c r="N34" s="35">
        <v>1.2450000000000001</v>
      </c>
      <c r="O34" s="31">
        <v>20014005</v>
      </c>
      <c r="P34" s="31">
        <v>8.0139999999999993</v>
      </c>
      <c r="W34" s="35" t="s">
        <v>105</v>
      </c>
      <c r="X34" s="35">
        <v>0.42599999999999999</v>
      </c>
      <c r="Y34" s="31" t="s">
        <v>458</v>
      </c>
      <c r="Z34" s="31">
        <v>0.45350000000000001</v>
      </c>
      <c r="AA34" s="30"/>
      <c r="AB34" s="30"/>
      <c r="AE34" s="30"/>
      <c r="AF34" s="30"/>
      <c r="AG34" s="35" t="s">
        <v>99</v>
      </c>
      <c r="AH34" s="31">
        <v>1.954</v>
      </c>
      <c r="AI34" s="35">
        <v>20014005</v>
      </c>
      <c r="AJ34" s="31">
        <v>4.9800000000000004</v>
      </c>
      <c r="AK34" s="31" t="s">
        <v>264</v>
      </c>
      <c r="AL34" s="31">
        <v>7.0000000000000001E-3</v>
      </c>
      <c r="AM34" s="35" t="s">
        <v>266</v>
      </c>
      <c r="AN34" s="35">
        <v>2.3E-2</v>
      </c>
      <c r="AO34" s="31" t="s">
        <v>276</v>
      </c>
      <c r="AP34" s="31">
        <v>2.1665000000000001</v>
      </c>
      <c r="AQ34" s="35" t="s">
        <v>99</v>
      </c>
      <c r="AR34" s="35">
        <v>2.3620000000000001</v>
      </c>
      <c r="AS34" s="31" t="s">
        <v>282</v>
      </c>
      <c r="AT34" s="31">
        <v>0.10249999999999999</v>
      </c>
      <c r="AU34" s="31" t="s">
        <v>107</v>
      </c>
      <c r="AV34" s="31">
        <v>2.6110000000000002</v>
      </c>
      <c r="AW34" s="35" t="s">
        <v>107</v>
      </c>
      <c r="AX34" s="35">
        <v>71.361999999999995</v>
      </c>
      <c r="AY34" s="31" t="s">
        <v>242</v>
      </c>
      <c r="AZ34" s="31">
        <v>0.86799999999999999</v>
      </c>
      <c r="BA34" s="31" t="s">
        <v>258</v>
      </c>
      <c r="BB34" s="31">
        <v>0.45200000000000001</v>
      </c>
      <c r="BE34" t="s">
        <v>93</v>
      </c>
      <c r="BF34">
        <v>522.87</v>
      </c>
      <c r="BI34" s="31" t="s">
        <v>320</v>
      </c>
      <c r="BJ34" s="31">
        <v>2.2999999999999998</v>
      </c>
      <c r="BK34" s="31" t="s">
        <v>180</v>
      </c>
      <c r="BL34" s="31">
        <v>10</v>
      </c>
      <c r="BM34" s="35" t="s">
        <v>475</v>
      </c>
      <c r="BN34" s="31">
        <v>0.183</v>
      </c>
      <c r="BQ34" s="35" t="s">
        <v>266</v>
      </c>
      <c r="BR34" s="35">
        <v>1.96</v>
      </c>
      <c r="BS34" s="35">
        <v>20014007</v>
      </c>
      <c r="BT34" s="31">
        <v>0.22</v>
      </c>
      <c r="CA34" s="35" t="s">
        <v>107</v>
      </c>
      <c r="CB34" s="35">
        <v>1.6870000000000001</v>
      </c>
      <c r="CC34" s="31" t="s">
        <v>278</v>
      </c>
      <c r="CD34" s="31">
        <v>0.99429999999999996</v>
      </c>
      <c r="CE34" s="31" t="s">
        <v>266</v>
      </c>
      <c r="CF34" s="31">
        <v>1.01E-2</v>
      </c>
      <c r="CG34" s="31">
        <v>20014001</v>
      </c>
      <c r="CH34" s="31">
        <v>1.2200000000000001E-2</v>
      </c>
      <c r="CI34" s="30"/>
      <c r="CJ34" s="30"/>
      <c r="CK34" s="35" t="s">
        <v>107</v>
      </c>
      <c r="CL34" s="31">
        <v>1.694</v>
      </c>
      <c r="CS34" s="35" t="s">
        <v>311</v>
      </c>
      <c r="CT34" s="35">
        <v>2.09</v>
      </c>
      <c r="CU34" s="30"/>
      <c r="CV34" s="30"/>
      <c r="CW34" s="31">
        <v>20014002</v>
      </c>
      <c r="CX34" s="31">
        <v>3.2000000000000002E-3</v>
      </c>
      <c r="CY34" s="31" t="s">
        <v>246</v>
      </c>
      <c r="CZ34" s="31">
        <v>1.9E-3</v>
      </c>
      <c r="DA34" s="35">
        <v>20014002</v>
      </c>
      <c r="DB34" s="35">
        <v>0.22789999999999999</v>
      </c>
      <c r="DC34" s="35" t="s">
        <v>242</v>
      </c>
      <c r="DD34" s="35">
        <v>6.1999999999999998E-3</v>
      </c>
      <c r="DE34" s="35">
        <v>20014005</v>
      </c>
      <c r="DF34" s="31">
        <v>0.59</v>
      </c>
      <c r="DG34" s="31">
        <v>20014001</v>
      </c>
      <c r="DH34" s="31">
        <v>4.0000000000000001E-3</v>
      </c>
      <c r="DI34" s="35">
        <v>20014005</v>
      </c>
      <c r="DJ34" s="35">
        <v>1.6735</v>
      </c>
    </row>
    <row r="35" spans="1:114" x14ac:dyDescent="0.25">
      <c r="A35" s="35" t="s">
        <v>274</v>
      </c>
      <c r="B35" s="35">
        <v>0.60199999999999998</v>
      </c>
      <c r="C35" s="31" t="s">
        <v>101</v>
      </c>
      <c r="D35" s="31">
        <v>1.2999999999999999E-2</v>
      </c>
      <c r="K35" s="35" t="s">
        <v>101</v>
      </c>
      <c r="L35" s="31">
        <v>7.5999999999999998E-2</v>
      </c>
      <c r="M35" s="31">
        <v>20014002</v>
      </c>
      <c r="N35" s="31">
        <v>3.0000000000000001E-3</v>
      </c>
      <c r="O35" s="30"/>
      <c r="P35" s="30"/>
      <c r="W35" s="31" t="s">
        <v>179</v>
      </c>
      <c r="X35" s="31">
        <v>1.3360000000000001</v>
      </c>
      <c r="Y35" s="31" t="s">
        <v>105</v>
      </c>
      <c r="Z35" s="31">
        <v>0.69099999999999995</v>
      </c>
      <c r="AA35" s="30"/>
      <c r="AB35" s="30"/>
      <c r="AG35" s="35" t="s">
        <v>250</v>
      </c>
      <c r="AH35" s="35">
        <v>6.0999999999999999E-2</v>
      </c>
      <c r="AI35" s="31" t="s">
        <v>110</v>
      </c>
      <c r="AJ35" s="31">
        <v>2.62</v>
      </c>
      <c r="AK35" s="31" t="s">
        <v>242</v>
      </c>
      <c r="AL35" s="31">
        <v>0.65390000000000004</v>
      </c>
      <c r="AM35" s="31">
        <v>20014005</v>
      </c>
      <c r="AN35" s="35">
        <v>2.5485000000000002</v>
      </c>
      <c r="AO35" s="31" t="s">
        <v>266</v>
      </c>
      <c r="AP35" s="31">
        <v>1.5E-3</v>
      </c>
      <c r="AQ35" s="31" t="s">
        <v>242</v>
      </c>
      <c r="AR35" s="31">
        <v>4.9399999999999999E-2</v>
      </c>
      <c r="AS35" s="31" t="s">
        <v>468</v>
      </c>
      <c r="AT35" s="31">
        <v>0.43</v>
      </c>
      <c r="AU35" s="30"/>
      <c r="AV35" s="30"/>
      <c r="AY35" s="31" t="s">
        <v>477</v>
      </c>
      <c r="AZ35" s="31">
        <v>0.03</v>
      </c>
      <c r="BA35" s="31">
        <v>20014001</v>
      </c>
      <c r="BB35" s="31">
        <v>0.17460000000000001</v>
      </c>
      <c r="BE35" s="31" t="s">
        <v>177</v>
      </c>
      <c r="BF35" s="31">
        <v>246</v>
      </c>
      <c r="BK35" s="31" t="s">
        <v>292</v>
      </c>
      <c r="BL35" s="31">
        <v>3.84056</v>
      </c>
      <c r="BM35" s="35" t="s">
        <v>178</v>
      </c>
      <c r="BN35" s="31">
        <v>2E-3</v>
      </c>
      <c r="BQ35" s="31" t="s">
        <v>103</v>
      </c>
      <c r="BR35" s="31">
        <v>0.52400000000000002</v>
      </c>
      <c r="BU35" s="30"/>
      <c r="BV35" s="30"/>
      <c r="CA35" s="31" t="s">
        <v>110</v>
      </c>
      <c r="CB35" s="35">
        <v>2.0539999999999998</v>
      </c>
      <c r="CC35" s="31" t="s">
        <v>476</v>
      </c>
      <c r="CD35" s="31">
        <v>3.7999999999999999E-2</v>
      </c>
      <c r="CE35" s="31" t="s">
        <v>103</v>
      </c>
      <c r="CF35" s="31">
        <v>2.1680000000000001</v>
      </c>
      <c r="CG35" s="35" t="s">
        <v>457</v>
      </c>
      <c r="CH35" s="35">
        <v>3.2000000000000002E-3</v>
      </c>
      <c r="CI35" s="30"/>
      <c r="CJ35" s="30"/>
      <c r="CK35" s="35" t="s">
        <v>109</v>
      </c>
      <c r="CL35" s="31">
        <v>0.64</v>
      </c>
      <c r="CS35" s="35" t="s">
        <v>468</v>
      </c>
      <c r="CT35" s="31">
        <v>2.6038000000000001</v>
      </c>
      <c r="CW35" s="31" t="s">
        <v>104</v>
      </c>
      <c r="CX35" s="31">
        <v>24.325099999999999</v>
      </c>
      <c r="CY35" s="31" t="s">
        <v>281</v>
      </c>
      <c r="CZ35" s="31">
        <v>7.0000000000000001E-3</v>
      </c>
      <c r="DA35" s="35" t="s">
        <v>102</v>
      </c>
      <c r="DB35" s="31">
        <v>3.21</v>
      </c>
      <c r="DC35" s="35">
        <v>20014001</v>
      </c>
      <c r="DD35" s="35">
        <v>0.2056</v>
      </c>
      <c r="DE35" s="35" t="s">
        <v>107</v>
      </c>
      <c r="DF35" s="31">
        <v>395.892</v>
      </c>
      <c r="DG35" s="31" t="s">
        <v>101</v>
      </c>
      <c r="DH35" s="31">
        <v>1.7000000000000001E-2</v>
      </c>
      <c r="DI35" s="31" t="s">
        <v>292</v>
      </c>
      <c r="DJ35" s="31">
        <v>2.3119999999999998</v>
      </c>
    </row>
    <row r="36" spans="1:114" x14ac:dyDescent="0.25">
      <c r="A36" s="35">
        <v>20014002</v>
      </c>
      <c r="B36" s="31">
        <v>4.41E-2</v>
      </c>
      <c r="C36" s="31" t="s">
        <v>458</v>
      </c>
      <c r="D36" s="31">
        <v>0.36631999999999998</v>
      </c>
      <c r="K36" s="31" t="s">
        <v>178</v>
      </c>
      <c r="L36" s="31">
        <v>0.311</v>
      </c>
      <c r="M36" s="35" t="s">
        <v>107</v>
      </c>
      <c r="N36" s="35">
        <v>18.462</v>
      </c>
      <c r="O36" s="30"/>
      <c r="P36" s="30"/>
      <c r="W36" s="35" t="s">
        <v>478</v>
      </c>
      <c r="X36" s="35">
        <v>4.4499999999999998E-2</v>
      </c>
      <c r="Y36" s="31" t="s">
        <v>479</v>
      </c>
      <c r="Z36" s="31">
        <v>2.5000000000000001E-3</v>
      </c>
      <c r="AG36" s="31" t="s">
        <v>242</v>
      </c>
      <c r="AH36" s="31">
        <v>0.1368</v>
      </c>
      <c r="AI36" s="35" t="s">
        <v>314</v>
      </c>
      <c r="AJ36" s="35">
        <v>0.03</v>
      </c>
      <c r="AK36" s="35" t="s">
        <v>457</v>
      </c>
      <c r="AL36" s="35">
        <v>2.5999999999999999E-3</v>
      </c>
      <c r="AM36" s="31" t="s">
        <v>294</v>
      </c>
      <c r="AN36" s="31">
        <v>65.78</v>
      </c>
      <c r="AO36" s="35">
        <v>20014005</v>
      </c>
      <c r="AP36" s="35">
        <v>1.5</v>
      </c>
      <c r="AQ36" s="35" t="s">
        <v>103</v>
      </c>
      <c r="AR36" s="35">
        <v>3.7959999999999998</v>
      </c>
      <c r="AS36" s="35">
        <v>20014005</v>
      </c>
      <c r="AT36" s="31">
        <v>1.1772</v>
      </c>
      <c r="AY36" s="31" t="s">
        <v>266</v>
      </c>
      <c r="AZ36" s="31">
        <v>1.9E-2</v>
      </c>
      <c r="BA36" s="31" t="s">
        <v>247</v>
      </c>
      <c r="BB36" s="31">
        <v>4.41E-2</v>
      </c>
      <c r="BE36">
        <v>200202</v>
      </c>
      <c r="BF36" s="31">
        <v>38</v>
      </c>
      <c r="BK36" s="31" t="s">
        <v>293</v>
      </c>
      <c r="BL36" s="31">
        <v>6.01</v>
      </c>
      <c r="BM36" s="35" t="s">
        <v>99</v>
      </c>
      <c r="BN36" s="35">
        <v>1.093</v>
      </c>
      <c r="BQ36" s="31" t="s">
        <v>110</v>
      </c>
      <c r="BR36" s="31">
        <v>1.5469999999999999</v>
      </c>
      <c r="BS36" s="30"/>
      <c r="BT36" s="30"/>
      <c r="CA36" s="35" t="s">
        <v>482</v>
      </c>
      <c r="CB36" s="35">
        <v>5.5E-2</v>
      </c>
      <c r="CC36" s="31" t="s">
        <v>285</v>
      </c>
      <c r="CD36" s="31">
        <v>1.7999999999999999E-2</v>
      </c>
      <c r="CE36" s="31">
        <v>20014002</v>
      </c>
      <c r="CF36" s="31">
        <v>0.1207</v>
      </c>
      <c r="CG36" s="31" t="s">
        <v>472</v>
      </c>
      <c r="CH36" s="31">
        <v>6.6000000000000003E-2</v>
      </c>
      <c r="CI36" s="30"/>
      <c r="CJ36" s="30"/>
      <c r="CK36" s="31">
        <v>20014005</v>
      </c>
      <c r="CL36" s="31">
        <v>9.5500000000000007</v>
      </c>
      <c r="CS36" s="35">
        <v>20014005</v>
      </c>
      <c r="CT36" s="31">
        <v>14.8521</v>
      </c>
      <c r="CW36" s="31" t="s">
        <v>458</v>
      </c>
      <c r="CX36" s="31">
        <v>0.65686</v>
      </c>
      <c r="CY36" s="31" t="s">
        <v>102</v>
      </c>
      <c r="CZ36" s="31">
        <v>5.3239999999999998</v>
      </c>
      <c r="DA36" s="35" t="s">
        <v>268</v>
      </c>
      <c r="DB36" s="31">
        <v>7.0000000000000001E-3</v>
      </c>
      <c r="DC36" s="31" t="s">
        <v>102</v>
      </c>
      <c r="DD36" s="35">
        <v>5.31</v>
      </c>
      <c r="DG36" s="31" t="s">
        <v>99</v>
      </c>
      <c r="DH36" s="31">
        <v>1.722</v>
      </c>
      <c r="DI36" s="31" t="s">
        <v>303</v>
      </c>
      <c r="DJ36" s="31">
        <v>26.466000000000001</v>
      </c>
    </row>
    <row r="37" spans="1:114" x14ac:dyDescent="0.25">
      <c r="A37" s="35" t="s">
        <v>462</v>
      </c>
      <c r="B37" s="31">
        <v>1.4500000000000001E-2</v>
      </c>
      <c r="C37" s="31" t="s">
        <v>266</v>
      </c>
      <c r="D37" s="31">
        <v>8.5000000000000006E-2</v>
      </c>
      <c r="K37" s="31" t="s">
        <v>179</v>
      </c>
      <c r="L37" s="31">
        <v>1.19</v>
      </c>
      <c r="M37" s="35">
        <v>20014005</v>
      </c>
      <c r="N37" s="35">
        <v>0.36</v>
      </c>
      <c r="O37" s="30"/>
      <c r="P37" s="30"/>
      <c r="W37" s="31" t="s">
        <v>109</v>
      </c>
      <c r="X37" s="31">
        <v>21.225000000000001</v>
      </c>
      <c r="Y37" s="31" t="s">
        <v>179</v>
      </c>
      <c r="Z37" s="31">
        <v>2.153</v>
      </c>
      <c r="AG37" s="35" t="s">
        <v>266</v>
      </c>
      <c r="AH37" s="35">
        <v>0.10299999999999999</v>
      </c>
      <c r="AK37" s="31" t="s">
        <v>280</v>
      </c>
      <c r="AL37" s="31">
        <v>1.2200000000000001E-2</v>
      </c>
      <c r="AM37" s="35" t="s">
        <v>107</v>
      </c>
      <c r="AN37" s="31">
        <v>0.98</v>
      </c>
      <c r="AO37" s="31" t="s">
        <v>109</v>
      </c>
      <c r="AP37" s="35">
        <v>0.67</v>
      </c>
      <c r="AQ37" s="31" t="s">
        <v>266</v>
      </c>
      <c r="AR37" s="31">
        <v>3.8300000000000001E-2</v>
      </c>
      <c r="AS37" s="31" t="s">
        <v>107</v>
      </c>
      <c r="AT37" s="31">
        <v>31.962</v>
      </c>
      <c r="AY37" s="35">
        <v>20014005</v>
      </c>
      <c r="AZ37" s="35">
        <v>0.37</v>
      </c>
      <c r="BA37" s="35" t="s">
        <v>99</v>
      </c>
      <c r="BB37" s="35">
        <v>0.82499999999999996</v>
      </c>
      <c r="BE37" t="s">
        <v>95</v>
      </c>
      <c r="BF37">
        <v>587.44999999999993</v>
      </c>
      <c r="BJ37" s="30"/>
      <c r="BK37" s="31" t="s">
        <v>182</v>
      </c>
      <c r="BL37" s="31">
        <v>9.15</v>
      </c>
      <c r="BM37" s="35" t="s">
        <v>98</v>
      </c>
      <c r="BN37" s="35">
        <v>0.24</v>
      </c>
      <c r="BQ37" s="35">
        <v>20014005</v>
      </c>
      <c r="BR37" s="35">
        <v>2.9</v>
      </c>
      <c r="BU37" s="30"/>
      <c r="CA37" s="35" t="s">
        <v>314</v>
      </c>
      <c r="CB37" s="35">
        <v>0.05</v>
      </c>
      <c r="CC37" s="31">
        <v>20014002</v>
      </c>
      <c r="CD37" s="35">
        <v>0.37590000000000001</v>
      </c>
      <c r="CE37" s="31" t="s">
        <v>280</v>
      </c>
      <c r="CF37" s="31">
        <v>1.0200000000000001E-2</v>
      </c>
      <c r="CG37" s="31" t="s">
        <v>285</v>
      </c>
      <c r="CH37" s="31">
        <v>0.53549999999999998</v>
      </c>
      <c r="CI37" s="30"/>
      <c r="CJ37" s="30"/>
      <c r="CK37" s="31" t="s">
        <v>110</v>
      </c>
      <c r="CL37" s="31">
        <v>1.81</v>
      </c>
      <c r="CS37" s="35" t="s">
        <v>314</v>
      </c>
      <c r="CT37" s="31">
        <v>0.49199999999999999</v>
      </c>
      <c r="CW37" s="31" t="s">
        <v>292</v>
      </c>
      <c r="CX37" s="31">
        <v>13.544700000000001</v>
      </c>
      <c r="CY37" s="31" t="s">
        <v>266</v>
      </c>
      <c r="CZ37" s="31">
        <v>1E-3</v>
      </c>
      <c r="DA37" s="31" t="s">
        <v>276</v>
      </c>
      <c r="DB37" s="31">
        <v>1.53</v>
      </c>
      <c r="DC37" s="31" t="s">
        <v>266</v>
      </c>
      <c r="DD37" s="31">
        <v>7.2999999999999995E-2</v>
      </c>
      <c r="DG37" s="31" t="s">
        <v>266</v>
      </c>
      <c r="DH37" s="31">
        <v>1.8499999999999999E-2</v>
      </c>
      <c r="DI37" s="30"/>
      <c r="DJ37" s="30"/>
    </row>
    <row r="38" spans="1:114" x14ac:dyDescent="0.25">
      <c r="A38" s="31" t="s">
        <v>297</v>
      </c>
      <c r="B38" s="31">
        <v>36.173999999999999</v>
      </c>
      <c r="C38" s="31" t="s">
        <v>275</v>
      </c>
      <c r="D38" s="31">
        <v>0.24</v>
      </c>
      <c r="K38" s="31" t="s">
        <v>266</v>
      </c>
      <c r="L38" s="31">
        <v>3.5499999999999997E-2</v>
      </c>
      <c r="O38" s="30"/>
      <c r="P38" s="30"/>
      <c r="W38" s="35" t="s">
        <v>110</v>
      </c>
      <c r="X38" s="31">
        <v>24.919</v>
      </c>
      <c r="Y38" s="31" t="s">
        <v>292</v>
      </c>
      <c r="Z38" s="31">
        <v>8.7100000000000009</v>
      </c>
      <c r="AG38" s="35" t="s">
        <v>103</v>
      </c>
      <c r="AH38" s="31">
        <v>3.4540000000000002</v>
      </c>
      <c r="AK38" s="31" t="s">
        <v>285</v>
      </c>
      <c r="AL38" s="31">
        <v>0.19</v>
      </c>
      <c r="AM38" s="35" t="s">
        <v>293</v>
      </c>
      <c r="AN38" s="31">
        <v>6.61</v>
      </c>
      <c r="AO38" s="31" t="s">
        <v>470</v>
      </c>
      <c r="AP38" s="31">
        <v>0.26</v>
      </c>
      <c r="AQ38" s="35" t="s">
        <v>107</v>
      </c>
      <c r="AR38" s="35">
        <v>73.528999999999996</v>
      </c>
      <c r="AS38" s="35" t="s">
        <v>110</v>
      </c>
      <c r="AT38" s="31">
        <v>1.53</v>
      </c>
      <c r="AU38" s="30"/>
      <c r="AV38" s="30"/>
      <c r="AY38" s="31" t="s">
        <v>480</v>
      </c>
      <c r="AZ38" s="35">
        <v>0.85499999999999998</v>
      </c>
      <c r="BA38" s="31" t="s">
        <v>282</v>
      </c>
      <c r="BB38" s="31">
        <v>0.3201</v>
      </c>
      <c r="BE38" t="s">
        <v>96</v>
      </c>
      <c r="BF38">
        <v>103.86000000000001</v>
      </c>
      <c r="BM38" s="35">
        <v>20014002</v>
      </c>
      <c r="BN38" s="35">
        <v>0.16869999999999999</v>
      </c>
      <c r="BQ38" s="35" t="s">
        <v>107</v>
      </c>
      <c r="BR38" s="31">
        <v>31.158999999999999</v>
      </c>
      <c r="BS38" s="30"/>
      <c r="BT38" s="30"/>
      <c r="CC38" s="31" t="s">
        <v>472</v>
      </c>
      <c r="CD38" s="31">
        <v>0.26779999999999998</v>
      </c>
      <c r="CE38" s="35" t="s">
        <v>468</v>
      </c>
      <c r="CF38" s="31">
        <v>0.14399999999999999</v>
      </c>
      <c r="CG38" s="31" t="s">
        <v>280</v>
      </c>
      <c r="CH38" s="31">
        <v>0.70440000000000003</v>
      </c>
      <c r="CI38" s="30"/>
      <c r="CJ38" s="30"/>
      <c r="CK38" s="35" t="s">
        <v>106</v>
      </c>
      <c r="CL38" s="31">
        <v>2.52</v>
      </c>
      <c r="CS38" s="35" t="s">
        <v>182</v>
      </c>
      <c r="CT38" s="31">
        <v>9.9000000000000005E-2</v>
      </c>
      <c r="CV38" s="30"/>
      <c r="CW38" s="31" t="s">
        <v>108</v>
      </c>
      <c r="CX38" s="31">
        <v>849.56240000000003</v>
      </c>
      <c r="CY38" s="35" t="s">
        <v>106</v>
      </c>
      <c r="CZ38" s="35">
        <v>67.11</v>
      </c>
      <c r="DA38" s="35" t="s">
        <v>303</v>
      </c>
      <c r="DB38" s="31">
        <v>8.94</v>
      </c>
      <c r="DC38" s="35">
        <v>20014002</v>
      </c>
      <c r="DD38" s="35">
        <v>0.2651</v>
      </c>
      <c r="DE38" s="30"/>
      <c r="DF38" s="30"/>
      <c r="DG38" s="31" t="s">
        <v>103</v>
      </c>
      <c r="DH38" s="31">
        <v>1.3520000000000001</v>
      </c>
      <c r="DI38" s="30"/>
      <c r="DJ38" s="30"/>
    </row>
    <row r="39" spans="1:114" x14ac:dyDescent="0.25">
      <c r="A39" s="35">
        <v>20014005</v>
      </c>
      <c r="B39" s="31">
        <v>2.161</v>
      </c>
      <c r="C39" s="31" t="s">
        <v>108</v>
      </c>
      <c r="D39" s="35">
        <v>1.81</v>
      </c>
      <c r="K39" s="31">
        <v>20014002</v>
      </c>
      <c r="L39" s="31">
        <v>0.14149999999999999</v>
      </c>
      <c r="W39" s="31" t="s">
        <v>292</v>
      </c>
      <c r="X39" s="31">
        <v>34.39678</v>
      </c>
      <c r="Y39" s="35">
        <v>20014005</v>
      </c>
      <c r="Z39" s="35">
        <v>0.2</v>
      </c>
      <c r="AG39" s="35">
        <v>20014002</v>
      </c>
      <c r="AH39" s="35">
        <v>8.6199999999999999E-2</v>
      </c>
      <c r="AK39" s="31">
        <v>20014002</v>
      </c>
      <c r="AL39" s="31">
        <v>0.55720000000000003</v>
      </c>
      <c r="AM39" s="31" t="s">
        <v>303</v>
      </c>
      <c r="AN39" s="31">
        <v>2</v>
      </c>
      <c r="AO39" s="35" t="s">
        <v>292</v>
      </c>
      <c r="AP39" s="31">
        <v>0.77</v>
      </c>
      <c r="AQ39" s="35">
        <v>20014005</v>
      </c>
      <c r="AR39" s="31">
        <v>4.8070000000000004</v>
      </c>
      <c r="AS39" s="31" t="s">
        <v>307</v>
      </c>
      <c r="AT39" s="31">
        <v>6.9169999999999998</v>
      </c>
      <c r="AU39" s="30"/>
      <c r="AV39" s="30"/>
      <c r="BA39" s="31">
        <v>20014002</v>
      </c>
      <c r="BB39" s="31">
        <v>7.7799999999999994E-2</v>
      </c>
      <c r="BE39" t="s">
        <v>97</v>
      </c>
      <c r="BF39">
        <v>50.169999999999995</v>
      </c>
      <c r="BK39" s="30"/>
      <c r="BL39" s="30"/>
      <c r="BM39" s="31" t="s">
        <v>179</v>
      </c>
      <c r="BN39" s="31">
        <v>0.312</v>
      </c>
      <c r="CC39" s="31" t="s">
        <v>481</v>
      </c>
      <c r="CD39" s="31">
        <v>1.73</v>
      </c>
      <c r="CE39" s="35" t="s">
        <v>299</v>
      </c>
      <c r="CF39" s="31">
        <v>0.78</v>
      </c>
      <c r="CG39" s="31">
        <v>20014002</v>
      </c>
      <c r="CH39" s="31">
        <v>0.13739999999999999</v>
      </c>
      <c r="CI39" s="30"/>
      <c r="CJ39" s="30"/>
      <c r="CK39" s="31" t="s">
        <v>292</v>
      </c>
      <c r="CL39" s="31">
        <v>0.11</v>
      </c>
      <c r="CW39" s="31" t="s">
        <v>110</v>
      </c>
      <c r="CX39" s="31">
        <v>0.35</v>
      </c>
      <c r="CY39" s="31">
        <v>20014005</v>
      </c>
      <c r="CZ39" s="31">
        <v>2.79</v>
      </c>
      <c r="DA39" s="31">
        <v>20014005</v>
      </c>
      <c r="DB39" s="31">
        <v>5.2653999999999996</v>
      </c>
      <c r="DC39" s="35" t="s">
        <v>106</v>
      </c>
      <c r="DD39" s="35">
        <v>72.73</v>
      </c>
      <c r="DG39" s="31">
        <v>20014002</v>
      </c>
      <c r="DH39" s="31">
        <v>3.5999999999999997E-2</v>
      </c>
    </row>
    <row r="40" spans="1:114" x14ac:dyDescent="0.25">
      <c r="A40" s="35" t="s">
        <v>470</v>
      </c>
      <c r="B40" s="31">
        <v>3.75</v>
      </c>
      <c r="C40" s="31" t="s">
        <v>109</v>
      </c>
      <c r="D40" s="31">
        <v>1.2</v>
      </c>
      <c r="K40" s="35" t="s">
        <v>105</v>
      </c>
      <c r="L40" s="35">
        <v>0.121</v>
      </c>
      <c r="W40" s="31" t="s">
        <v>182</v>
      </c>
      <c r="X40" s="31">
        <v>0.54200000000000004</v>
      </c>
      <c r="Y40" s="31" t="s">
        <v>109</v>
      </c>
      <c r="Z40" s="31">
        <v>93.542000000000002</v>
      </c>
      <c r="AG40" s="31" t="s">
        <v>483</v>
      </c>
      <c r="AH40" s="31">
        <v>4.0000000000000001E-3</v>
      </c>
      <c r="AK40" s="31" t="s">
        <v>472</v>
      </c>
      <c r="AL40" s="31">
        <v>0.53659999999999997</v>
      </c>
      <c r="AO40" s="35" t="s">
        <v>303</v>
      </c>
      <c r="AP40" s="35">
        <v>51.185000000000002</v>
      </c>
      <c r="AQ40" s="30"/>
      <c r="AR40" s="30"/>
      <c r="AS40" s="31" t="s">
        <v>182</v>
      </c>
      <c r="AT40" s="31">
        <v>0.1</v>
      </c>
      <c r="AU40" s="30"/>
      <c r="AV40" s="30"/>
      <c r="AY40" s="30"/>
      <c r="AZ40" s="30"/>
      <c r="BA40" s="35" t="s">
        <v>270</v>
      </c>
      <c r="BB40" s="35">
        <v>0.34210000000000002</v>
      </c>
      <c r="BE40" s="31" t="s">
        <v>99</v>
      </c>
      <c r="BF40" s="31">
        <v>2.637</v>
      </c>
      <c r="BK40" s="30"/>
      <c r="BL40" s="30"/>
      <c r="BM40" s="31" t="s">
        <v>103</v>
      </c>
      <c r="BN40" s="31">
        <v>1.216</v>
      </c>
      <c r="CC40" s="31">
        <v>20014005</v>
      </c>
      <c r="CD40" s="31">
        <v>15.6439</v>
      </c>
      <c r="CE40" s="35">
        <v>20014005</v>
      </c>
      <c r="CF40" s="31">
        <v>2.923</v>
      </c>
      <c r="CG40" s="35" t="s">
        <v>467</v>
      </c>
      <c r="CH40" s="35">
        <v>5.97</v>
      </c>
      <c r="CK40" s="35" t="s">
        <v>314</v>
      </c>
      <c r="CL40" s="31">
        <v>0.05</v>
      </c>
      <c r="CW40" s="31" t="s">
        <v>109</v>
      </c>
      <c r="CX40" s="31">
        <v>0.41</v>
      </c>
      <c r="CY40" s="31" t="s">
        <v>320</v>
      </c>
      <c r="CZ40" s="31">
        <v>2.0329999999999999</v>
      </c>
      <c r="DA40" s="35" t="s">
        <v>106</v>
      </c>
      <c r="DB40" s="31">
        <v>18.600000000000001</v>
      </c>
      <c r="DC40" s="35">
        <v>20014005</v>
      </c>
      <c r="DD40" s="35">
        <v>5.7653999999999996</v>
      </c>
      <c r="DG40" s="31">
        <v>20014005</v>
      </c>
      <c r="DH40" s="35">
        <v>3.1154999999999999</v>
      </c>
    </row>
    <row r="41" spans="1:114" x14ac:dyDescent="0.25">
      <c r="A41" s="35" t="s">
        <v>107</v>
      </c>
      <c r="B41" s="31">
        <v>7.4580000000000002</v>
      </c>
      <c r="C41" s="35">
        <v>20014005</v>
      </c>
      <c r="D41" s="31">
        <v>0.01</v>
      </c>
      <c r="K41" s="31">
        <v>20014005</v>
      </c>
      <c r="L41" s="31">
        <v>17.253</v>
      </c>
      <c r="Y41" s="35" t="s">
        <v>294</v>
      </c>
      <c r="Z41" s="31">
        <v>34.229999999999997</v>
      </c>
      <c r="AG41" s="35">
        <v>20014005</v>
      </c>
      <c r="AH41" s="35">
        <v>0.38</v>
      </c>
      <c r="AK41" s="31" t="s">
        <v>286</v>
      </c>
      <c r="AL41" s="31">
        <v>1E-3</v>
      </c>
      <c r="AO41" s="35" t="s">
        <v>316</v>
      </c>
      <c r="AP41" s="35">
        <v>0.28260000000000002</v>
      </c>
      <c r="AU41" s="30"/>
      <c r="AV41" s="30"/>
      <c r="BA41" s="35" t="s">
        <v>103</v>
      </c>
      <c r="BB41" s="35">
        <v>1.6220000000000001</v>
      </c>
      <c r="BE41" s="35" t="s">
        <v>242</v>
      </c>
      <c r="BF41" s="35">
        <v>8.1500000000000003E-2</v>
      </c>
      <c r="BK41" s="30"/>
      <c r="BL41" s="30"/>
      <c r="BM41" s="35" t="s">
        <v>102</v>
      </c>
      <c r="BN41" s="35">
        <v>2.94</v>
      </c>
      <c r="CC41" s="31" t="s">
        <v>468</v>
      </c>
      <c r="CD41" s="31">
        <v>5.5030000000000001</v>
      </c>
      <c r="CE41" s="31" t="s">
        <v>107</v>
      </c>
      <c r="CF41" s="31">
        <v>79.561999999999998</v>
      </c>
      <c r="CG41" s="31">
        <v>20014005</v>
      </c>
      <c r="CH41" s="31">
        <v>1.8677999999999999</v>
      </c>
      <c r="CK41" s="35" t="s">
        <v>182</v>
      </c>
      <c r="CL41" s="31">
        <v>0.26</v>
      </c>
      <c r="CW41" s="31" t="s">
        <v>111</v>
      </c>
      <c r="CX41" s="31">
        <v>8.5645000000000007</v>
      </c>
      <c r="CY41" s="31" t="s">
        <v>314</v>
      </c>
      <c r="CZ41" s="31">
        <v>0.08</v>
      </c>
      <c r="DC41" s="35">
        <v>20014007</v>
      </c>
      <c r="DD41" s="35">
        <v>1.24</v>
      </c>
      <c r="DG41" s="35" t="s">
        <v>470</v>
      </c>
      <c r="DH41" s="35">
        <v>0.06</v>
      </c>
    </row>
    <row r="42" spans="1:114" x14ac:dyDescent="0.25">
      <c r="A42" s="31" t="s">
        <v>110</v>
      </c>
      <c r="B42" s="31">
        <v>0.2</v>
      </c>
      <c r="C42" s="35" t="s">
        <v>292</v>
      </c>
      <c r="D42" s="31">
        <v>14.111739999999999</v>
      </c>
      <c r="K42" s="35" t="s">
        <v>109</v>
      </c>
      <c r="L42" s="35">
        <v>2.5099999999999998</v>
      </c>
      <c r="Y42" s="35" t="s">
        <v>110</v>
      </c>
      <c r="Z42" s="31">
        <v>115.346</v>
      </c>
      <c r="AG42" s="35" t="s">
        <v>311</v>
      </c>
      <c r="AH42" s="31">
        <v>2.74</v>
      </c>
      <c r="AK42" s="31" t="s">
        <v>270</v>
      </c>
      <c r="AL42" s="31">
        <v>1.944</v>
      </c>
      <c r="BA42" s="31" t="s">
        <v>107</v>
      </c>
      <c r="BB42" s="31">
        <v>29.527999999999999</v>
      </c>
      <c r="BE42" s="35">
        <v>20014001</v>
      </c>
      <c r="BF42" s="35">
        <v>1.4999999999999999E-2</v>
      </c>
      <c r="BK42" s="30"/>
      <c r="BL42" s="30"/>
      <c r="BM42" s="31">
        <v>20014005</v>
      </c>
      <c r="BN42" s="31">
        <v>4.4424999999999999</v>
      </c>
      <c r="CC42" s="31" t="s">
        <v>311</v>
      </c>
      <c r="CD42" s="31">
        <v>4.2300000000000004</v>
      </c>
      <c r="CE42" s="31" t="s">
        <v>314</v>
      </c>
      <c r="CF42" s="31">
        <v>6.0999999999999999E-2</v>
      </c>
      <c r="CG42" s="31" t="s">
        <v>299</v>
      </c>
      <c r="CH42" s="31">
        <v>7.5179999999999998</v>
      </c>
      <c r="CJ42" s="30"/>
      <c r="CK42" s="35" t="s">
        <v>320</v>
      </c>
      <c r="CL42" s="31">
        <v>0.1</v>
      </c>
      <c r="CW42" s="30"/>
      <c r="CX42" s="30"/>
      <c r="DC42" s="31" t="s">
        <v>314</v>
      </c>
      <c r="DD42" s="31">
        <v>7.0000000000000007E-2</v>
      </c>
      <c r="DE42" s="30"/>
      <c r="DF42" s="30"/>
      <c r="DG42" s="35" t="s">
        <v>109</v>
      </c>
      <c r="DH42" s="31">
        <v>0.47</v>
      </c>
    </row>
    <row r="43" spans="1:114" x14ac:dyDescent="0.25">
      <c r="A43" s="35" t="s">
        <v>315</v>
      </c>
      <c r="B43" s="31">
        <v>6.5000000000000002E-2</v>
      </c>
      <c r="K43" s="31" t="s">
        <v>311</v>
      </c>
      <c r="L43" s="31">
        <v>0.35</v>
      </c>
      <c r="Y43" s="31" t="s">
        <v>182</v>
      </c>
      <c r="Z43" s="31">
        <v>3.052</v>
      </c>
      <c r="AG43" s="35" t="s">
        <v>107</v>
      </c>
      <c r="AH43" s="31">
        <v>69.573999999999998</v>
      </c>
      <c r="AK43" s="31" t="s">
        <v>467</v>
      </c>
      <c r="AL43" s="31">
        <v>8.3500000000000005E-2</v>
      </c>
      <c r="AV43" s="30"/>
      <c r="BA43" s="35" t="s">
        <v>468</v>
      </c>
      <c r="BB43" s="35">
        <v>0.307</v>
      </c>
      <c r="BE43" s="35" t="s">
        <v>266</v>
      </c>
      <c r="BF43" s="35">
        <v>5.9299999999999999E-2</v>
      </c>
      <c r="BK43" s="30"/>
      <c r="BL43" s="30"/>
      <c r="BM43" s="31" t="s">
        <v>110</v>
      </c>
      <c r="BN43" s="31">
        <v>7.109</v>
      </c>
      <c r="CC43" s="31" t="s">
        <v>467</v>
      </c>
      <c r="CD43" s="31">
        <v>2.16</v>
      </c>
      <c r="CG43" s="31" t="s">
        <v>311</v>
      </c>
      <c r="CH43" s="31">
        <v>14.006</v>
      </c>
      <c r="CJ43" s="30"/>
      <c r="CK43" s="30"/>
      <c r="CL43" s="30"/>
      <c r="DG43" s="35" t="s">
        <v>107</v>
      </c>
      <c r="DH43" s="31">
        <v>51.274000000000001</v>
      </c>
      <c r="DI43" s="30"/>
      <c r="DJ43" s="30"/>
    </row>
    <row r="44" spans="1:114" x14ac:dyDescent="0.25">
      <c r="A44" s="35" t="s">
        <v>182</v>
      </c>
      <c r="B44" s="31">
        <v>0.39</v>
      </c>
      <c r="K44" s="35" t="s">
        <v>110</v>
      </c>
      <c r="L44" s="35">
        <v>35.909999999999997</v>
      </c>
      <c r="AG44" s="30"/>
      <c r="AH44" s="30"/>
      <c r="AK44" s="35" t="s">
        <v>312</v>
      </c>
      <c r="AL44" s="31">
        <v>4.2999999999999997E-2</v>
      </c>
      <c r="AV44" s="30"/>
      <c r="BA44" s="35" t="s">
        <v>305</v>
      </c>
      <c r="BB44" s="35">
        <v>1.8</v>
      </c>
      <c r="BE44" s="31">
        <v>20014002</v>
      </c>
      <c r="BF44" s="31">
        <v>0.2</v>
      </c>
      <c r="BK44" s="30"/>
      <c r="BL44" s="30"/>
      <c r="BM44" s="31" t="s">
        <v>107</v>
      </c>
      <c r="BN44" s="31">
        <v>66.650999999999996</v>
      </c>
      <c r="CC44" s="31" t="s">
        <v>305</v>
      </c>
      <c r="CD44" s="31">
        <v>2</v>
      </c>
      <c r="CG44" s="31" t="s">
        <v>468</v>
      </c>
      <c r="CH44" s="31">
        <v>0.54100000000000004</v>
      </c>
      <c r="CK44" s="30"/>
      <c r="DE44" s="30"/>
      <c r="DF44" s="30"/>
    </row>
    <row r="45" spans="1:114" x14ac:dyDescent="0.25">
      <c r="K45" s="35" t="s">
        <v>182</v>
      </c>
      <c r="L45" s="31">
        <v>1.462</v>
      </c>
      <c r="AK45" s="31" t="s">
        <v>468</v>
      </c>
      <c r="AL45" s="31">
        <v>6.2423000000000002</v>
      </c>
      <c r="AU45" s="30"/>
      <c r="AV45" s="30"/>
      <c r="BA45" s="35">
        <v>20014005</v>
      </c>
      <c r="BB45" s="35">
        <v>3.6480000000000001</v>
      </c>
      <c r="BE45" s="35" t="s">
        <v>103</v>
      </c>
      <c r="BF45" s="35">
        <v>1.536</v>
      </c>
      <c r="BK45" s="30"/>
      <c r="BL45" s="30"/>
      <c r="BM45" s="31" t="s">
        <v>106</v>
      </c>
      <c r="BN45" s="31">
        <v>19.22</v>
      </c>
      <c r="CC45" s="35" t="s">
        <v>314</v>
      </c>
      <c r="CD45" s="35">
        <v>0.98599999999999999</v>
      </c>
      <c r="CG45" s="31" t="s">
        <v>314</v>
      </c>
      <c r="CH45" s="31">
        <v>1.7000000000000001E-2</v>
      </c>
      <c r="CK45" s="30"/>
      <c r="DE45" s="30"/>
    </row>
    <row r="46" spans="1:114" x14ac:dyDescent="0.25">
      <c r="AK46" s="31">
        <v>20014005</v>
      </c>
      <c r="AL46" s="31">
        <v>22.023</v>
      </c>
      <c r="BA46" s="31" t="s">
        <v>307</v>
      </c>
      <c r="BB46" s="31">
        <v>54.356000000000002</v>
      </c>
      <c r="BE46" s="35" t="s">
        <v>107</v>
      </c>
      <c r="BF46" s="35">
        <v>72.472999999999999</v>
      </c>
      <c r="BM46" s="35" t="s">
        <v>109</v>
      </c>
      <c r="BN46" s="31">
        <v>1.28</v>
      </c>
      <c r="CG46" s="31" t="s">
        <v>318</v>
      </c>
      <c r="CH46" s="31">
        <v>5.5999999999999999E-3</v>
      </c>
      <c r="DC46" s="30"/>
      <c r="DD46" s="30"/>
    </row>
    <row r="47" spans="1:114" x14ac:dyDescent="0.25">
      <c r="AK47" s="31" t="s">
        <v>311</v>
      </c>
      <c r="AL47" s="31">
        <v>7.21</v>
      </c>
      <c r="BA47" s="31" t="s">
        <v>314</v>
      </c>
      <c r="BB47" s="31">
        <v>0.11600000000000001</v>
      </c>
      <c r="BE47" s="35">
        <v>20014005</v>
      </c>
      <c r="BF47" s="35">
        <v>0.42</v>
      </c>
      <c r="BK47" s="30"/>
      <c r="BL47" s="30"/>
      <c r="BM47" s="35">
        <v>20014007</v>
      </c>
      <c r="BN47" s="31">
        <v>0.27</v>
      </c>
      <c r="CG47" s="31" t="s">
        <v>317</v>
      </c>
      <c r="CH47" s="31">
        <v>7.0999999999999994E-2</v>
      </c>
      <c r="DC47" s="30"/>
      <c r="DD47" s="30"/>
    </row>
    <row r="48" spans="1:114" x14ac:dyDescent="0.25">
      <c r="AK48" s="31" t="s">
        <v>299</v>
      </c>
      <c r="AL48" s="31">
        <v>1.621</v>
      </c>
      <c r="BE48" s="35" t="s">
        <v>484</v>
      </c>
      <c r="BF48" s="35">
        <v>0.27</v>
      </c>
      <c r="BK48" s="30"/>
      <c r="BL48" s="30"/>
      <c r="BM48" s="35" t="s">
        <v>182</v>
      </c>
      <c r="BN48" s="31">
        <v>0.96599999999999997</v>
      </c>
    </row>
    <row r="49" spans="1:110" x14ac:dyDescent="0.25">
      <c r="AK49" s="35" t="s">
        <v>314</v>
      </c>
      <c r="AL49" s="31">
        <v>0.69299999999999995</v>
      </c>
      <c r="BK49" s="30"/>
      <c r="BL49" s="30"/>
      <c r="DE49" s="30"/>
      <c r="DF49" s="30"/>
    </row>
    <row r="50" spans="1:110" x14ac:dyDescent="0.25">
      <c r="AK50" s="35" t="s">
        <v>322</v>
      </c>
      <c r="AL50" s="31">
        <v>7.6E-3</v>
      </c>
      <c r="BK50" s="30"/>
      <c r="BL50" s="30"/>
    </row>
    <row r="51" spans="1:110" x14ac:dyDescent="0.25">
      <c r="A51" s="30"/>
      <c r="B51" s="30"/>
      <c r="BK51" s="30"/>
      <c r="BL51" s="30"/>
    </row>
    <row r="52" spans="1:110" x14ac:dyDescent="0.25">
      <c r="A52" s="30"/>
      <c r="B52" s="30"/>
      <c r="DC52" s="30"/>
      <c r="DD52" s="30"/>
    </row>
    <row r="53" spans="1:110" x14ac:dyDescent="0.25">
      <c r="A53" s="30"/>
      <c r="B53" s="30"/>
      <c r="DC53" s="30"/>
    </row>
    <row r="54" spans="1:110" x14ac:dyDescent="0.25">
      <c r="A54" s="30"/>
      <c r="B54" s="30"/>
    </row>
    <row r="55" spans="1:110" x14ac:dyDescent="0.25">
      <c r="A55" s="30"/>
      <c r="B55" s="30"/>
    </row>
    <row r="56" spans="1:110" x14ac:dyDescent="0.25">
      <c r="A56" s="30"/>
      <c r="B56" s="30"/>
    </row>
    <row r="57" spans="1:110" x14ac:dyDescent="0.25">
      <c r="A57" s="30"/>
      <c r="B57" s="30"/>
    </row>
    <row r="58" spans="1:110" x14ac:dyDescent="0.25">
      <c r="A58" s="30"/>
      <c r="B5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Úr. vytr.</vt:lpstr>
      <vt:lpstr>Poklady</vt:lpstr>
      <vt:lpstr>Podklady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Andrej</cp:lastModifiedBy>
  <dcterms:created xsi:type="dcterms:W3CDTF">2020-02-06T12:55:47Z</dcterms:created>
  <dcterms:modified xsi:type="dcterms:W3CDTF">2023-03-09T22:50:10Z</dcterms:modified>
</cp:coreProperties>
</file>